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worksheets/sheet6.xml" ContentType="application/vnd.openxmlformats-officedocument.spreadsheetml.worksheet+xml"/>
  <Override PartName="/xl/charts/colors2.xml" ContentType="application/vnd.ms-office.chartcolorsty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fonline.sharepoint.com/teams/CDFIFundOpportunity/Shared Documents/Task 8 - Virtual Resource Bank/Virtual Resource Documents/LC 3 - Impact Tracking/"/>
    </mc:Choice>
  </mc:AlternateContent>
  <xr:revisionPtr revIDLastSave="0" documentId="8_{4A95A276-F909-47C6-B1E8-FBBC2B9E4421}" xr6:coauthVersionLast="45" xr6:coauthVersionMax="45" xr10:uidLastSave="{00000000-0000-0000-0000-000000000000}"/>
  <bookViews>
    <workbookView xWindow="19090" yWindow="-110" windowWidth="19420" windowHeight="10420" tabRatio="739" firstSheet="5" activeTab="9" xr2:uid="{9FCF1E09-2E79-4DD6-BF8B-F3F86698CBF9}"/>
  </bookViews>
  <sheets>
    <sheet name="Application" sheetId="1" r:id="rId1"/>
    <sheet name="Balance Sheet" sheetId="2" r:id="rId2"/>
    <sheet name="Follow-up Balance Sheet" sheetId="3" r:id="rId3"/>
    <sheet name="Follow-up" sheetId="4" r:id="rId4"/>
    <sheet name="Demographics" sheetId="10" r:id="rId5"/>
    <sheet name="Credit Score" sheetId="5" r:id="rId6"/>
    <sheet name="Savings" sheetId="6" r:id="rId7"/>
    <sheet name="Assets" sheetId="7" r:id="rId8"/>
    <sheet name="Retirement" sheetId="8" r:id="rId9"/>
    <sheet name="Bankability" sheetId="9" r:id="rId10"/>
  </sheets>
  <definedNames>
    <definedName name="_xlnm._FilterDatabase" localSheetId="4" hidden="1">Demographics!$C$1:$C$11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" i="10" l="1"/>
  <c r="AF2" i="10"/>
  <c r="AE4" i="10"/>
  <c r="AB3" i="10"/>
  <c r="AB4" i="10"/>
  <c r="AB5" i="10"/>
  <c r="AB6" i="10"/>
  <c r="AB7" i="10"/>
  <c r="AB8" i="10"/>
  <c r="AB2" i="10"/>
  <c r="X3" i="10"/>
  <c r="X4" i="10"/>
  <c r="X5" i="10"/>
  <c r="X6" i="10"/>
  <c r="X7" i="10"/>
  <c r="X8" i="10"/>
  <c r="X9" i="10"/>
  <c r="X2" i="10"/>
  <c r="W10" i="10"/>
  <c r="O5" i="10"/>
  <c r="C13" i="8"/>
  <c r="D13" i="8" s="1"/>
  <c r="B13" i="8"/>
  <c r="C13" i="7"/>
  <c r="D13" i="7" s="1"/>
  <c r="B13" i="7"/>
  <c r="P4" i="10"/>
  <c r="P3" i="10"/>
  <c r="P2" i="10"/>
  <c r="AA9" i="10"/>
  <c r="T3" i="10"/>
  <c r="S4" i="10"/>
  <c r="T2" i="10"/>
  <c r="G9" i="5"/>
  <c r="G8" i="5"/>
  <c r="G6" i="5"/>
  <c r="G5" i="5"/>
  <c r="G3" i="5"/>
  <c r="G2" i="5"/>
  <c r="D3" i="5"/>
  <c r="D4" i="5"/>
  <c r="D5" i="5"/>
  <c r="D6" i="5"/>
  <c r="D7" i="5"/>
  <c r="D8" i="5"/>
  <c r="D9" i="5"/>
  <c r="D10" i="5"/>
  <c r="D11" i="5"/>
  <c r="D2" i="5"/>
  <c r="C4" i="5"/>
  <c r="C5" i="5"/>
  <c r="C6" i="5"/>
  <c r="C7" i="5"/>
  <c r="C8" i="5"/>
  <c r="C9" i="5"/>
  <c r="C10" i="5"/>
  <c r="C11" i="5"/>
  <c r="C3" i="5"/>
  <c r="C2" i="5"/>
  <c r="G2" i="6"/>
  <c r="D3" i="6"/>
  <c r="D4" i="6"/>
  <c r="D5" i="6"/>
  <c r="D6" i="6"/>
  <c r="D7" i="6"/>
  <c r="D8" i="6"/>
  <c r="D9" i="6"/>
  <c r="D10" i="6"/>
  <c r="D11" i="6"/>
  <c r="D2" i="6"/>
  <c r="B27" i="9" l="1"/>
  <c r="B26" i="9"/>
  <c r="B25" i="9"/>
  <c r="B24" i="9"/>
  <c r="D13" i="6"/>
  <c r="C13" i="6"/>
  <c r="B13" i="6"/>
  <c r="C21" i="9" l="1"/>
  <c r="D21" i="9"/>
  <c r="E21" i="9"/>
  <c r="F21" i="9"/>
  <c r="G21" i="9"/>
  <c r="B21" i="9"/>
  <c r="C19" i="9"/>
  <c r="D19" i="9"/>
  <c r="E19" i="9"/>
  <c r="F19" i="9"/>
  <c r="G19" i="9"/>
  <c r="C20" i="9"/>
  <c r="D20" i="9"/>
  <c r="E20" i="9"/>
  <c r="F20" i="9"/>
  <c r="G20" i="9"/>
  <c r="B20" i="9"/>
  <c r="B19" i="9"/>
  <c r="C17" i="9"/>
  <c r="D17" i="9"/>
  <c r="E17" i="9"/>
  <c r="F17" i="9"/>
  <c r="G17" i="9"/>
  <c r="B17" i="9"/>
  <c r="C15" i="9"/>
  <c r="D15" i="9"/>
  <c r="E15" i="9"/>
  <c r="F15" i="9"/>
  <c r="G15" i="9"/>
  <c r="C16" i="9"/>
  <c r="D16" i="9"/>
  <c r="E16" i="9"/>
  <c r="F16" i="9"/>
  <c r="G16" i="9"/>
  <c r="B16" i="9"/>
  <c r="B15" i="9"/>
  <c r="G9" i="8"/>
  <c r="G8" i="8"/>
  <c r="G6" i="8"/>
  <c r="G5" i="8"/>
  <c r="G3" i="8"/>
  <c r="G2" i="8"/>
  <c r="D3" i="8"/>
  <c r="D4" i="8"/>
  <c r="D5" i="8"/>
  <c r="D6" i="8"/>
  <c r="D7" i="8"/>
  <c r="D8" i="8"/>
  <c r="D9" i="8"/>
  <c r="D10" i="8"/>
  <c r="D11" i="8"/>
  <c r="D2" i="8"/>
  <c r="G9" i="7"/>
  <c r="G8" i="7"/>
  <c r="G6" i="7"/>
  <c r="G5" i="7"/>
  <c r="G3" i="7"/>
  <c r="G2" i="7"/>
  <c r="G3" i="6"/>
  <c r="G9" i="6"/>
  <c r="G8" i="6"/>
  <c r="G6" i="6"/>
  <c r="G5" i="6"/>
  <c r="C2" i="10"/>
  <c r="D2" i="10"/>
  <c r="E2" i="10"/>
  <c r="F2" i="10"/>
  <c r="C3" i="10"/>
  <c r="D3" i="10"/>
  <c r="E3" i="10"/>
  <c r="F3" i="10"/>
  <c r="C4" i="10"/>
  <c r="D4" i="10"/>
  <c r="E4" i="10"/>
  <c r="F4" i="10"/>
  <c r="C5" i="10"/>
  <c r="D5" i="10"/>
  <c r="E5" i="10"/>
  <c r="F5" i="10"/>
  <c r="C6" i="10"/>
  <c r="D6" i="10"/>
  <c r="E6" i="10"/>
  <c r="F6" i="10"/>
  <c r="C7" i="10"/>
  <c r="D7" i="10"/>
  <c r="E7" i="10"/>
  <c r="F7" i="10"/>
  <c r="C8" i="10"/>
  <c r="D8" i="10"/>
  <c r="E8" i="10"/>
  <c r="F8" i="10"/>
  <c r="C9" i="10"/>
  <c r="D9" i="10"/>
  <c r="E9" i="10"/>
  <c r="F9" i="10"/>
  <c r="C10" i="10"/>
  <c r="D10" i="10"/>
  <c r="E10" i="10"/>
  <c r="F10" i="10"/>
  <c r="C11" i="10"/>
  <c r="D11" i="10"/>
  <c r="E11" i="10"/>
  <c r="F11" i="10"/>
  <c r="E1" i="10"/>
  <c r="F1" i="10"/>
  <c r="D1" i="10"/>
  <c r="C1" i="10"/>
  <c r="B2" i="10"/>
  <c r="B3" i="10"/>
  <c r="B4" i="10"/>
  <c r="B5" i="10"/>
  <c r="B6" i="10"/>
  <c r="B7" i="10"/>
  <c r="B8" i="10"/>
  <c r="B9" i="10"/>
  <c r="B10" i="10"/>
  <c r="B11" i="10"/>
  <c r="B1" i="10"/>
  <c r="B4" i="9"/>
  <c r="C4" i="9"/>
  <c r="D4" i="9"/>
  <c r="E4" i="9"/>
  <c r="F4" i="9"/>
  <c r="G4" i="9"/>
  <c r="B5" i="9"/>
  <c r="C5" i="9"/>
  <c r="D5" i="9"/>
  <c r="E5" i="9"/>
  <c r="F5" i="9"/>
  <c r="G5" i="9"/>
  <c r="B6" i="9"/>
  <c r="C6" i="9"/>
  <c r="D6" i="9"/>
  <c r="E6" i="9"/>
  <c r="F6" i="9"/>
  <c r="G6" i="9"/>
  <c r="B7" i="9"/>
  <c r="C7" i="9"/>
  <c r="D7" i="9"/>
  <c r="E7" i="9"/>
  <c r="F7" i="9"/>
  <c r="G7" i="9"/>
  <c r="B8" i="9"/>
  <c r="C8" i="9"/>
  <c r="D8" i="9"/>
  <c r="E8" i="9"/>
  <c r="F8" i="9"/>
  <c r="G8" i="9"/>
  <c r="B9" i="9"/>
  <c r="C9" i="9"/>
  <c r="D9" i="9"/>
  <c r="E9" i="9"/>
  <c r="F9" i="9"/>
  <c r="G9" i="9"/>
  <c r="B10" i="9"/>
  <c r="C10" i="9"/>
  <c r="D10" i="9"/>
  <c r="E10" i="9"/>
  <c r="F10" i="9"/>
  <c r="G10" i="9"/>
  <c r="B11" i="9"/>
  <c r="C11" i="9"/>
  <c r="D11" i="9"/>
  <c r="E11" i="9"/>
  <c r="F11" i="9"/>
  <c r="G11" i="9"/>
  <c r="B12" i="9"/>
  <c r="C12" i="9"/>
  <c r="D12" i="9"/>
  <c r="E12" i="9"/>
  <c r="F12" i="9"/>
  <c r="G12" i="9"/>
  <c r="G3" i="9"/>
  <c r="E3" i="9"/>
  <c r="C3" i="9"/>
  <c r="F3" i="9"/>
  <c r="D3" i="9"/>
  <c r="B3" i="9"/>
  <c r="D3" i="7"/>
  <c r="D4" i="7"/>
  <c r="D5" i="7"/>
  <c r="D6" i="7"/>
  <c r="D7" i="7"/>
  <c r="D8" i="7"/>
  <c r="D9" i="7"/>
  <c r="D10" i="7"/>
  <c r="D11" i="7"/>
  <c r="D2" i="7"/>
  <c r="C3" i="7"/>
  <c r="C4" i="7"/>
  <c r="C5" i="7"/>
  <c r="C6" i="7"/>
  <c r="C7" i="7"/>
  <c r="C8" i="7"/>
  <c r="C9" i="7"/>
  <c r="C10" i="7"/>
  <c r="C11" i="7"/>
  <c r="B3" i="7"/>
  <c r="B4" i="7"/>
  <c r="B5" i="7"/>
  <c r="B6" i="7"/>
  <c r="B7" i="7"/>
  <c r="B8" i="7"/>
  <c r="B9" i="7"/>
  <c r="B10" i="7"/>
  <c r="B11" i="7"/>
  <c r="B3" i="8"/>
  <c r="B4" i="8"/>
  <c r="B5" i="8"/>
  <c r="B6" i="8"/>
  <c r="B7" i="8"/>
  <c r="B8" i="8"/>
  <c r="B9" i="8"/>
  <c r="B10" i="8"/>
  <c r="B11" i="8"/>
  <c r="C3" i="8"/>
  <c r="C4" i="8"/>
  <c r="C5" i="8"/>
  <c r="C6" i="8"/>
  <c r="C7" i="8"/>
  <c r="C8" i="8"/>
  <c r="C9" i="8"/>
  <c r="C10" i="8"/>
  <c r="C11" i="8"/>
  <c r="C2" i="8"/>
  <c r="B2" i="8"/>
  <c r="C2" i="7"/>
  <c r="B2" i="7"/>
  <c r="B3" i="6"/>
  <c r="B4" i="6"/>
  <c r="B5" i="6"/>
  <c r="B6" i="6"/>
  <c r="B7" i="6"/>
  <c r="B8" i="6"/>
  <c r="B9" i="6"/>
  <c r="B10" i="6"/>
  <c r="B11" i="6"/>
  <c r="C3" i="6"/>
  <c r="C4" i="6"/>
  <c r="C5" i="6"/>
  <c r="C6" i="6"/>
  <c r="C7" i="6"/>
  <c r="C8" i="6"/>
  <c r="C9" i="6"/>
  <c r="C10" i="6"/>
  <c r="C11" i="6"/>
  <c r="C2" i="6"/>
  <c r="B2" i="6"/>
</calcChain>
</file>

<file path=xl/sharedStrings.xml><?xml version="1.0" encoding="utf-8"?>
<sst xmlns="http://schemas.openxmlformats.org/spreadsheetml/2006/main" count="349" uniqueCount="79">
  <si>
    <t>Purpose of Loan</t>
  </si>
  <si>
    <t>$ in Savings Account</t>
  </si>
  <si>
    <t>Credit Score</t>
  </si>
  <si>
    <t>Net Assets</t>
  </si>
  <si>
    <t>$ in Investment Accounts</t>
  </si>
  <si>
    <t>Race</t>
  </si>
  <si>
    <t>Gender</t>
  </si>
  <si>
    <t>Tribe</t>
  </si>
  <si>
    <t>Veteran Status</t>
  </si>
  <si>
    <t>Do you have a checking account?</t>
  </si>
  <si>
    <t>Do you have a savings account?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</si>
  <si>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</si>
  <si>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</si>
  <si>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</si>
  <si>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</si>
  <si>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</si>
  <si>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</si>
  <si>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</si>
  <si>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</si>
  <si>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</si>
  <si>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</si>
  <si>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Working Capital</t>
  </si>
  <si>
    <t>Start-up</t>
  </si>
  <si>
    <t>Emergency</t>
  </si>
  <si>
    <t>Holiday</t>
  </si>
  <si>
    <t>Personal</t>
  </si>
  <si>
    <t>Equipment</t>
  </si>
  <si>
    <t>Auto</t>
  </si>
  <si>
    <t>Home Rehab</t>
  </si>
  <si>
    <t>Native American</t>
  </si>
  <si>
    <t>African American</t>
  </si>
  <si>
    <t>Caucasian</t>
  </si>
  <si>
    <t>Female</t>
  </si>
  <si>
    <t>Male</t>
  </si>
  <si>
    <t>Oneida</t>
  </si>
  <si>
    <t>NA</t>
  </si>
  <si>
    <t>Navajo</t>
  </si>
  <si>
    <t>Oglala</t>
  </si>
  <si>
    <t>Penobscot</t>
  </si>
  <si>
    <t>Quinault</t>
  </si>
  <si>
    <t>Nez Perce</t>
  </si>
  <si>
    <t>Blackfeet</t>
  </si>
  <si>
    <t>N</t>
  </si>
  <si>
    <t>Y</t>
  </si>
  <si>
    <t>Have you accessed predatory lending in the last year?</t>
  </si>
  <si>
    <t>Pre</t>
  </si>
  <si>
    <t>Post</t>
  </si>
  <si>
    <t>Difference</t>
  </si>
  <si>
    <t>Checking Account</t>
  </si>
  <si>
    <t>Savings Account</t>
  </si>
  <si>
    <t>Predatory Lending</t>
  </si>
  <si>
    <t>Median Change</t>
  </si>
  <si>
    <t>Average Change</t>
  </si>
  <si>
    <t>Average Pre</t>
  </si>
  <si>
    <t>Median Pre</t>
  </si>
  <si>
    <t>Average Post</t>
  </si>
  <si>
    <t>Median Post</t>
  </si>
  <si>
    <t>Yes</t>
  </si>
  <si>
    <t>No</t>
  </si>
  <si>
    <t>Checking Pre</t>
  </si>
  <si>
    <t>Checking Post</t>
  </si>
  <si>
    <t>Savings Pre</t>
  </si>
  <si>
    <t>Savings Post</t>
  </si>
  <si>
    <t>Predatory Pre</t>
  </si>
  <si>
    <t>Predatory Post</t>
  </si>
  <si>
    <t>Checking</t>
  </si>
  <si>
    <t>Savings</t>
  </si>
  <si>
    <t>Predatory</t>
  </si>
  <si>
    <t>Percentage Increase</t>
  </si>
  <si>
    <t>SUM</t>
  </si>
  <si>
    <t>Row Labels</t>
  </si>
  <si>
    <t>(blank)</t>
  </si>
  <si>
    <t>Grand Total</t>
  </si>
  <si>
    <t>Count of Purpose of Loan</t>
  </si>
  <si>
    <t xml:space="preserve">Count </t>
  </si>
  <si>
    <t>Percent</t>
  </si>
  <si>
    <t>TOTAL</t>
  </si>
  <si>
    <t>Veteran</t>
  </si>
  <si>
    <t>Loan 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</si>
</sst>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44" fontId="0" fillId="0" borderId="2" xfId="1" applyFont="1" applyBorder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/>
    <xf numFmtId="9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Race of Clients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D7-4B73-916C-433CF5FFE2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D7-4B73-916C-433CF5FFE22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D7-4B73-916C-433CF5FFE221}"/>
              </c:ext>
            </c:extLst>
          </c:dPt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Demographics!$N$2:$N$4</c:f>
              <c:strCache>
                <c:ptCount val="3"/>
                <c:pt idx="0">
                  <c:v>Native American</c:v>
                </c:pt>
                <c:pt idx="1">
                  <c:v>Caucasian</c:v>
                </c:pt>
                <c:pt idx="2">
                  <c:v>African American</c:v>
                </c:pt>
              </c:strCache>
            </c:strRef>
          </c:cat>
          <c:val>
            <c:numRef>
              <c:f>Demographics!$P$2:$P$4</c:f>
              <c:numCache>
                <c:formatCode>0%</c:formatCode>
                <c:ptCount val="3"/>
                <c:pt idx="0">
                  <c:v>0.7</c:v>
                </c:pt>
                <c:pt idx="1">
                  <c:v>0.2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F-43E8-9E93-74D06AEC2A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56D7-4B73-916C-433CF5FFE22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56D7-4B73-916C-433CF5FFE22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56D7-4B73-916C-433CF5FFE22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Demographics!$N$2:$N$4</c15:sqref>
                        </c15:formulaRef>
                      </c:ext>
                    </c:extLst>
                    <c:strCache>
                      <c:ptCount val="3"/>
                      <c:pt idx="0">
                        <c:v>Native American</c:v>
                      </c:pt>
                      <c:pt idx="1">
                        <c:v>Caucasian</c:v>
                      </c:pt>
                      <c:pt idx="2">
                        <c:v>African American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Demographics!$O$2:$O$4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7</c:v>
                      </c:pt>
                      <c:pt idx="1">
                        <c:v>2</c:v>
                      </c:pt>
                      <c:pt idx="2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DAF-43E8-9E93-74D06AEC2A6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Bankability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4"/>
          <c:order val="4"/>
          <c:tx>
            <c:strRef>
              <c:f>Bankability!$A$19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70-4ED7-B0BE-F4B27BD167F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70-4ED7-B0BE-F4B27BD167F3}"/>
              </c:ext>
            </c:extLst>
          </c:dPt>
          <c:dPt>
            <c:idx val="4"/>
            <c:invertIfNegative val="0"/>
            <c:bubble3D val="0"/>
            <c:spPr>
              <a:solidFill>
                <a:srgbClr val="99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70-4ED7-B0BE-F4B27BD167F3}"/>
              </c:ext>
            </c:extLst>
          </c:dPt>
          <c:dPt>
            <c:idx val="5"/>
            <c:invertIfNegative val="0"/>
            <c:bubble3D val="0"/>
            <c:spPr>
              <a:solidFill>
                <a:srgbClr val="99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70-4ED7-B0BE-F4B27BD167F3}"/>
              </c:ext>
            </c:extLst>
          </c:dPt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Bankability!$B$14:$G$14</c:f>
              <c:strCache>
                <c:ptCount val="6"/>
                <c:pt idx="0">
                  <c:v>Checking Pre</c:v>
                </c:pt>
                <c:pt idx="1">
                  <c:v>Checking Post</c:v>
                </c:pt>
                <c:pt idx="2">
                  <c:v>Savings Pre</c:v>
                </c:pt>
                <c:pt idx="3">
                  <c:v>Savings Post</c:v>
                </c:pt>
                <c:pt idx="4">
                  <c:v>Predatory Pre</c:v>
                </c:pt>
                <c:pt idx="5">
                  <c:v>Predatory Post</c:v>
                </c:pt>
              </c:strCache>
            </c:strRef>
          </c:cat>
          <c:val>
            <c:numRef>
              <c:f>Bankability!$B$19:$G$19</c:f>
              <c:numCache>
                <c:formatCode>0%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0.4</c:v>
                </c:pt>
                <c:pt idx="3">
                  <c:v>0.7</c:v>
                </c:pt>
                <c:pt idx="4">
                  <c:v>0.7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70-4ED7-B0BE-F4B27BD167F3}"/>
            </c:ext>
          </c:extLst>
        </c:ser>
        <c:ser>
          <c:idx val="5"/>
          <c:order val="5"/>
          <c:tx>
            <c:strRef>
              <c:f>Bankability!$A$20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70-4ED7-B0BE-F4B27BD167F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0-4ED7-B0BE-F4B27BD167F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70-4ED7-B0BE-F4B27BD167F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70-4ED7-B0BE-F4B27BD167F3}"/>
              </c:ext>
            </c:extLst>
          </c:dPt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Bankability!$B$14:$G$14</c:f>
              <c:strCache>
                <c:ptCount val="6"/>
                <c:pt idx="0">
                  <c:v>Checking Pre</c:v>
                </c:pt>
                <c:pt idx="1">
                  <c:v>Checking Post</c:v>
                </c:pt>
                <c:pt idx="2">
                  <c:v>Savings Pre</c:v>
                </c:pt>
                <c:pt idx="3">
                  <c:v>Savings Post</c:v>
                </c:pt>
                <c:pt idx="4">
                  <c:v>Predatory Pre</c:v>
                </c:pt>
                <c:pt idx="5">
                  <c:v>Predatory Post</c:v>
                </c:pt>
              </c:strCache>
            </c:strRef>
          </c:cat>
          <c:val>
            <c:numRef>
              <c:f>Bankability!$B$20:$G$20</c:f>
              <c:numCache>
                <c:formatCode>0%</c:formatCode>
                <c:ptCount val="6"/>
                <c:pt idx="0">
                  <c:v>0.4</c:v>
                </c:pt>
                <c:pt idx="1">
                  <c:v>0.3</c:v>
                </c:pt>
                <c:pt idx="2">
                  <c:v>0.6</c:v>
                </c:pt>
                <c:pt idx="3">
                  <c:v>0.3</c:v>
                </c:pt>
                <c:pt idx="4">
                  <c:v>0.3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70-4ED7-B0BE-F4B27BD16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146176"/>
        <c:axId val="593150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Bankability!$A$15</c15:sqref>
                        </c15:formulaRef>
                      </c:ext>
                    </c:extLst>
                    <c:strCache>
                      <c:ptCount val="1"/>
                      <c:pt idx="0">
                        <c:v>Yes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Bankability!$B$14:$G$14</c15:sqref>
                        </c15:formulaRef>
                      </c:ext>
                    </c:extLst>
                    <c:strCache>
                      <c:ptCount val="6"/>
                      <c:pt idx="0">
                        <c:v>Checking Pre</c:v>
                      </c:pt>
                      <c:pt idx="1">
                        <c:v>Checking Post</c:v>
                      </c:pt>
                      <c:pt idx="2">
                        <c:v>Savings Pre</c:v>
                      </c:pt>
                      <c:pt idx="3">
                        <c:v>Savings Post</c:v>
                      </c:pt>
                      <c:pt idx="4">
                        <c:v>Predatory Pre</c:v>
                      </c:pt>
                      <c:pt idx="5">
                        <c:v>Predatory Post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Bankability!$B$15:$G$15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6</c:v>
                      </c:pt>
                      <c:pt idx="1">
                        <c:v>7</c:v>
                      </c:pt>
                      <c:pt idx="2">
                        <c:v>4</c:v>
                      </c:pt>
                      <c:pt idx="3">
                        <c:v>7</c:v>
                      </c:pt>
                      <c:pt idx="4">
                        <c:v>7</c:v>
                      </c:pt>
                      <c:pt idx="5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070-4ED7-B0BE-F4B27BD167F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Bankability!$A$16</c15:sqref>
                        </c15:formulaRef>
                      </c:ext>
                    </c:extLst>
                    <c:strCache>
                      <c:ptCount val="1"/>
                      <c:pt idx="0">
                        <c:v>No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Bankability!$B$14:$G$14</c15:sqref>
                        </c15:formulaRef>
                      </c:ext>
                    </c:extLst>
                    <c:strCache>
                      <c:ptCount val="6"/>
                      <c:pt idx="0">
                        <c:v>Checking Pre</c:v>
                      </c:pt>
                      <c:pt idx="1">
                        <c:v>Checking Post</c:v>
                      </c:pt>
                      <c:pt idx="2">
                        <c:v>Savings Pre</c:v>
                      </c:pt>
                      <c:pt idx="3">
                        <c:v>Savings Post</c:v>
                      </c:pt>
                      <c:pt idx="4">
                        <c:v>Predatory Pre</c:v>
                      </c:pt>
                      <c:pt idx="5">
                        <c:v>Predatory Post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Bankability!$B$16:$G$16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</c:v>
                      </c:pt>
                      <c:pt idx="1">
                        <c:v>3</c:v>
                      </c:pt>
                      <c:pt idx="2">
                        <c:v>6</c:v>
                      </c:pt>
                      <c:pt idx="3">
                        <c:v>3</c:v>
                      </c:pt>
                      <c:pt idx="4">
                        <c:v>3</c:v>
                      </c:pt>
                      <c:pt idx="5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070-4ED7-B0BE-F4B27BD167F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Bankability!$A$17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Bankability!$B$14:$G$14</c15:sqref>
                        </c15:formulaRef>
                      </c:ext>
                    </c:extLst>
                    <c:strCache>
                      <c:ptCount val="6"/>
                      <c:pt idx="0">
                        <c:v>Checking Pre</c:v>
                      </c:pt>
                      <c:pt idx="1">
                        <c:v>Checking Post</c:v>
                      </c:pt>
                      <c:pt idx="2">
                        <c:v>Savings Pre</c:v>
                      </c:pt>
                      <c:pt idx="3">
                        <c:v>Savings Post</c:v>
                      </c:pt>
                      <c:pt idx="4">
                        <c:v>Predatory Pre</c:v>
                      </c:pt>
                      <c:pt idx="5">
                        <c:v>Predatory Post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Bankability!$B$17:$G$17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070-4ED7-B0BE-F4B27BD167F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Bankability!$A$18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Bankability!$B$14:$G$14</c15:sqref>
                        </c15:formulaRef>
                      </c:ext>
                    </c:extLst>
                    <c:strCache>
                      <c:ptCount val="6"/>
                      <c:pt idx="0">
                        <c:v>Checking Pre</c:v>
                      </c:pt>
                      <c:pt idx="1">
                        <c:v>Checking Post</c:v>
                      </c:pt>
                      <c:pt idx="2">
                        <c:v>Savings Pre</c:v>
                      </c:pt>
                      <c:pt idx="3">
                        <c:v>Savings Post</c:v>
                      </c:pt>
                      <c:pt idx="4">
                        <c:v>Predatory Pre</c:v>
                      </c:pt>
                      <c:pt idx="5">
                        <c:v>Predatory Post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Bankability!$B$18:$G$18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070-4ED7-B0BE-F4B27BD167F3}"/>
                  </c:ext>
                </c:extLst>
              </c15:ser>
            </c15:filteredBarSeries>
          </c:ext>
        </c:extLst>
      </c:barChart>
      <c:catAx>
        <c:axId val="59314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150768"/>
        <c:crosses val="autoZero"/>
        <c:auto val="1"/>
        <c:lblAlgn val="ctr"/>
        <c:lblOffset val="100"/>
        <c:noMultiLvlLbl val="0"/>
      </c:catAx>
      <c:valAx>
        <c:axId val="59315076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9314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126440</xdr:colOff>
      <xdr:row>6</xdr:row>
      <xdr:rowOff>16050</xdr:rowOff>
    </xdr:from>
    <xdr:to>
      <xdr:col>16</xdr:col>
      <xdr:colOff>90675</xdr:colOff>
      <xdr:row>20</xdr:row>
      <xdr:rowOff>56030</xdr:rowOff>
    </xdr:to>
    <xdr:graphicFrame macro="">
      <xdr:nvGraphicFramePr>
        <xdr:cNvPr id="2" name="Chart 1" descr="Pie chart showing the race of clients. 70% Native American; 20% Caucasian; and 10% African American">
          <a:extLst>
            <a:ext uri="{FF2B5EF4-FFF2-40B4-BE49-F238E27FC236}">
              <a16:creationId xmlns:a16="http://schemas.microsoft.com/office/drawing/2014/main" id="{05458091-989D-4A90-8087-144D27944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161924</xdr:colOff>
      <xdr:row>5</xdr:row>
      <xdr:rowOff>171450</xdr:rowOff>
    </xdr:from>
    <xdr:to>
      <xdr:col>18</xdr:col>
      <xdr:colOff>69849</xdr:colOff>
      <xdr:row>26</xdr:row>
      <xdr:rowOff>165100</xdr:rowOff>
    </xdr:to>
    <xdr:graphicFrame macro="">
      <xdr:nvGraphicFramePr>
        <xdr:cNvPr id="3" name="Chart 2" descr="Stacked bar chart showing the data from A14-21 and G14-21.">
          <a:extLst>
            <a:ext uri="{FF2B5EF4-FFF2-40B4-BE49-F238E27FC236}">
              <a16:creationId xmlns:a16="http://schemas.microsoft.com/office/drawing/2014/main" id="{9712E080-D81D-4D07-94D8-6344016F6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Akers" refreshedDate="43836.479137152775" createdVersion="6" refreshedVersion="6" minRefreshableVersion="3" recordCount="11" xr:uid="{C14BAB50-C669-4BCD-A739-9F01A0B90D7B}">
  <cacheSource type="worksheet">
    <worksheetSource ref="B1:F1048576" sheet="Demographics"/>
  </cacheSource>
  <cacheFields count="5">
    <cacheField name="Purpose of Loan" numFmtId="0">
      <sharedItems containsBlank="1" count="9">
        <s v="Working Capital"/>
        <s v="Start-up"/>
        <s v="Emergency"/>
        <s v="Holiday"/>
        <s v="Personal"/>
        <s v="Equipment"/>
        <s v="Auto"/>
        <s v="Home Rehab"/>
        <m/>
      </sharedItems>
    </cacheField>
    <cacheField name="Race" numFmtId="0">
      <sharedItems containsBlank="1" count="4">
        <s v="Native American"/>
        <s v="Caucasian"/>
        <s v="African American"/>
        <m/>
      </sharedItems>
    </cacheField>
    <cacheField name="Gender" numFmtId="0">
      <sharedItems containsBlank="1" count="3">
        <s v="Female"/>
        <s v="Male"/>
        <m/>
      </sharedItems>
    </cacheField>
    <cacheField name="Tribe" numFmtId="0">
      <sharedItems containsBlank="1" count="9">
        <s v="Oneida"/>
        <s v="NA"/>
        <s v="Navajo"/>
        <s v="Oglala"/>
        <s v="Penobscot"/>
        <s v="Quinault"/>
        <s v="Nez Perce"/>
        <s v="Blackfeet"/>
        <m/>
      </sharedItems>
    </cacheField>
    <cacheField name="Veteran Status" numFmtId="0">
      <sharedItems containsBlank="1" count="3">
        <s v="N"/>
        <s v="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x v="0"/>
    <x v="0"/>
    <x v="0"/>
  </r>
  <r>
    <x v="1"/>
    <x v="1"/>
    <x v="1"/>
    <x v="1"/>
    <x v="0"/>
  </r>
  <r>
    <x v="2"/>
    <x v="0"/>
    <x v="1"/>
    <x v="2"/>
    <x v="0"/>
  </r>
  <r>
    <x v="3"/>
    <x v="1"/>
    <x v="1"/>
    <x v="1"/>
    <x v="1"/>
  </r>
  <r>
    <x v="4"/>
    <x v="0"/>
    <x v="0"/>
    <x v="3"/>
    <x v="0"/>
  </r>
  <r>
    <x v="5"/>
    <x v="0"/>
    <x v="0"/>
    <x v="4"/>
    <x v="0"/>
  </r>
  <r>
    <x v="0"/>
    <x v="0"/>
    <x v="0"/>
    <x v="5"/>
    <x v="1"/>
  </r>
  <r>
    <x v="4"/>
    <x v="0"/>
    <x v="0"/>
    <x v="6"/>
    <x v="1"/>
  </r>
  <r>
    <x v="6"/>
    <x v="2"/>
    <x v="1"/>
    <x v="1"/>
    <x v="0"/>
  </r>
  <r>
    <x v="7"/>
    <x v="0"/>
    <x v="0"/>
    <x v="7"/>
    <x v="0"/>
  </r>
  <r>
    <x v="8"/>
    <x v="3"/>
    <x v="2"/>
    <x v="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8DB3E4-2FA9-4FAC-A7DD-BA7AA3BAF80D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2:J12" firstHeaderRow="1" firstDataRow="1" firstDataCol="1"/>
  <pivotFields count="5">
    <pivotField axis="axisRow" dataField="1" showAll="0">
      <items count="10">
        <item x="6"/>
        <item x="2"/>
        <item x="5"/>
        <item x="3"/>
        <item x="7"/>
        <item x="4"/>
        <item x="1"/>
        <item x="0"/>
        <item x="8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10">
        <item x="7"/>
        <item x="1"/>
        <item x="2"/>
        <item x="6"/>
        <item x="3"/>
        <item x="0"/>
        <item x="4"/>
        <item x="5"/>
        <item x="8"/>
        <item t="default"/>
      </items>
    </pivotField>
    <pivotField showAll="0">
      <items count="4">
        <item x="0"/>
        <item x="1"/>
        <item x="2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Purpose of Lo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8927-AA15-4ED2-93E6-DF7396DE126C}">
  <sheetPr>
    <tabColor theme="9"/>
  </sheetPr>
  <dimension ref="A1:J11"/>
  <sheetViews>
    <sheetView zoomScale="175" zoomScaleNormal="175" workbookViewId="0">
      <selection activeCell="C2" sqref="C2"/>
    </sheetView>
  </sheetViews>
  <sheetFormatPr defaultColWidth="20.6640625" defaultRowHeight="14.4" x14ac:dyDescent="0.3"/>
  <cols>
    <col min="1" max="1" width="8" style="9" bestFit="1" customWidth="1"/>
    <col min="2" max="2" width="14.33203125" style="9" bestFit="1" customWidth="1"/>
    <col min="3" max="3" width="10.77734375" style="9" bestFit="1" customWidth="1"/>
    <col min="4" max="4" width="15.21875" style="9" bestFit="1" customWidth="1"/>
    <col min="5" max="5" width="7" style="9" bestFit="1" customWidth="1"/>
    <col min="6" max="6" width="9.44140625" style="9" bestFit="1" customWidth="1"/>
    <col min="7" max="7" width="13" style="9" bestFit="1" customWidth="1"/>
    <col min="8" max="16384" width="20.6640625" style="9"/>
  </cols>
  <sheetData>
    <row r="1" spans="1:10" ht="43.2" x14ac:dyDescent="0.3">
      <c r="B1" s="10" t="s">
        <v>0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44</v>
      </c>
      <c r="I1" s="11" t="s">
        <v>9</v>
      </c>
      <c r="J1" s="11" t="s">
        <v>10</v>
      </c>
    </row>
    <row r="2" spans="1:10" x14ac:dyDescent="0.3">
      <c r="A2" s="9" t="s">
        <v>11</v>
      </c>
      <c r="B2" s="9" t="s">
        <v>21</v>
      </c>
      <c r="C2" s="9">
        <v>560</v>
      </c>
      <c r="D2" s="9" t="s">
        <v>29</v>
      </c>
      <c r="E2" s="9" t="s">
        <v>32</v>
      </c>
      <c r="F2" s="9" t="s">
        <v>34</v>
      </c>
      <c r="G2" s="9" t="s">
        <v>42</v>
      </c>
      <c r="H2" s="9" t="s">
        <v>43</v>
      </c>
      <c r="I2" s="9" t="s">
        <v>43</v>
      </c>
      <c r="J2" s="9" t="s">
        <v>43</v>
      </c>
    </row>
    <row r="3" spans="1:10" x14ac:dyDescent="0.3">
      <c r="A3" s="9" t="s">
        <v>12</v>
      </c>
      <c r="B3" s="9" t="s">
        <v>22</v>
      </c>
      <c r="C3" s="9">
        <v>620</v>
      </c>
      <c r="D3" s="9" t="s">
        <v>31</v>
      </c>
      <c r="E3" s="9" t="s">
        <v>33</v>
      </c>
      <c r="F3" s="9" t="s">
        <v>35</v>
      </c>
      <c r="G3" s="9" t="s">
        <v>42</v>
      </c>
      <c r="H3" s="9" t="s">
        <v>42</v>
      </c>
      <c r="I3" s="9" t="s">
        <v>43</v>
      </c>
      <c r="J3" s="9" t="s">
        <v>42</v>
      </c>
    </row>
    <row r="4" spans="1:10" x14ac:dyDescent="0.3">
      <c r="A4" s="9" t="s">
        <v>13</v>
      </c>
      <c r="B4" s="9" t="s">
        <v>23</v>
      </c>
      <c r="C4" s="9">
        <v>470</v>
      </c>
      <c r="D4" s="9" t="s">
        <v>29</v>
      </c>
      <c r="E4" s="9" t="s">
        <v>33</v>
      </c>
      <c r="F4" s="9" t="s">
        <v>36</v>
      </c>
      <c r="G4" s="9" t="s">
        <v>42</v>
      </c>
      <c r="H4" s="9" t="s">
        <v>42</v>
      </c>
      <c r="I4" s="9" t="s">
        <v>42</v>
      </c>
      <c r="J4" s="9" t="s">
        <v>42</v>
      </c>
    </row>
    <row r="5" spans="1:10" x14ac:dyDescent="0.3">
      <c r="A5" s="9" t="s">
        <v>14</v>
      </c>
      <c r="B5" s="9" t="s">
        <v>24</v>
      </c>
      <c r="C5" s="9">
        <v>605</v>
      </c>
      <c r="D5" s="9" t="s">
        <v>31</v>
      </c>
      <c r="E5" s="9" t="s">
        <v>33</v>
      </c>
      <c r="F5" s="9" t="s">
        <v>35</v>
      </c>
      <c r="G5" s="9" t="s">
        <v>43</v>
      </c>
      <c r="H5" s="9" t="s">
        <v>43</v>
      </c>
      <c r="I5" s="9" t="s">
        <v>43</v>
      </c>
      <c r="J5" s="9" t="s">
        <v>43</v>
      </c>
    </row>
    <row r="6" spans="1:10" x14ac:dyDescent="0.3">
      <c r="A6" s="9" t="s">
        <v>15</v>
      </c>
      <c r="B6" s="9" t="s">
        <v>25</v>
      </c>
      <c r="C6" s="9">
        <v>590</v>
      </c>
      <c r="D6" s="9" t="s">
        <v>29</v>
      </c>
      <c r="E6" s="9" t="s">
        <v>32</v>
      </c>
      <c r="F6" s="9" t="s">
        <v>37</v>
      </c>
      <c r="G6" s="9" t="s">
        <v>42</v>
      </c>
      <c r="H6" s="9" t="s">
        <v>43</v>
      </c>
      <c r="I6" s="9" t="s">
        <v>42</v>
      </c>
      <c r="J6" s="9" t="s">
        <v>42</v>
      </c>
    </row>
    <row r="7" spans="1:10" ht="28.8" x14ac:dyDescent="0.3">
      <c r="A7" s="9" t="s">
        <v>16</v>
      </c>
      <c r="B7" s="9" t="s">
        <v>26</v>
      </c>
      <c r="C7" s="9">
        <v>610</v>
      </c>
      <c r="D7" s="9" t="s">
        <v>29</v>
      </c>
      <c r="E7" s="9" t="s">
        <v>32</v>
      </c>
      <c r="F7" s="9" t="s">
        <v>38</v>
      </c>
      <c r="G7" s="9" t="s">
        <v>42</v>
      </c>
      <c r="H7" s="9" t="s">
        <v>43</v>
      </c>
      <c r="I7" s="9" t="s">
        <v>43</v>
      </c>
      <c r="J7" s="9" t="s">
        <v>43</v>
      </c>
    </row>
    <row r="8" spans="1:10" x14ac:dyDescent="0.3">
      <c r="A8" s="9" t="s">
        <v>17</v>
      </c>
      <c r="B8" s="9" t="s">
        <v>21</v>
      </c>
      <c r="C8" s="9">
        <v>460</v>
      </c>
      <c r="D8" s="9" t="s">
        <v>29</v>
      </c>
      <c r="E8" s="9" t="s">
        <v>32</v>
      </c>
      <c r="F8" s="9" t="s">
        <v>39</v>
      </c>
      <c r="G8" s="9" t="s">
        <v>43</v>
      </c>
      <c r="H8" s="9" t="s">
        <v>42</v>
      </c>
      <c r="I8" s="9" t="s">
        <v>42</v>
      </c>
      <c r="J8" s="9" t="s">
        <v>42</v>
      </c>
    </row>
    <row r="9" spans="1:10" x14ac:dyDescent="0.3">
      <c r="A9" s="9" t="s">
        <v>18</v>
      </c>
      <c r="B9" s="9" t="s">
        <v>25</v>
      </c>
      <c r="C9" s="9">
        <v>700</v>
      </c>
      <c r="D9" s="9" t="s">
        <v>29</v>
      </c>
      <c r="E9" s="9" t="s">
        <v>32</v>
      </c>
      <c r="F9" s="9" t="s">
        <v>40</v>
      </c>
      <c r="G9" s="9" t="s">
        <v>43</v>
      </c>
      <c r="H9" s="9" t="s">
        <v>43</v>
      </c>
      <c r="I9" s="9" t="s">
        <v>43</v>
      </c>
      <c r="J9" s="9" t="s">
        <v>42</v>
      </c>
    </row>
    <row r="10" spans="1:10" x14ac:dyDescent="0.3">
      <c r="A10" s="9" t="s">
        <v>19</v>
      </c>
      <c r="B10" s="9" t="s">
        <v>27</v>
      </c>
      <c r="C10" s="9">
        <v>430</v>
      </c>
      <c r="D10" s="9" t="s">
        <v>30</v>
      </c>
      <c r="E10" s="9" t="s">
        <v>33</v>
      </c>
      <c r="F10" s="9" t="s">
        <v>35</v>
      </c>
      <c r="G10" s="9" t="s">
        <v>42</v>
      </c>
      <c r="H10" s="9" t="s">
        <v>43</v>
      </c>
      <c r="I10" s="9" t="s">
        <v>43</v>
      </c>
      <c r="J10" s="9" t="s">
        <v>43</v>
      </c>
    </row>
    <row r="11" spans="1:10" ht="28.8" x14ac:dyDescent="0.3">
      <c r="A11" s="9" t="s">
        <v>20</v>
      </c>
      <c r="B11" s="9" t="s">
        <v>28</v>
      </c>
      <c r="C11" s="9">
        <v>740</v>
      </c>
      <c r="D11" s="9" t="s">
        <v>29</v>
      </c>
      <c r="E11" s="9" t="s">
        <v>32</v>
      </c>
      <c r="F11" s="9" t="s">
        <v>41</v>
      </c>
      <c r="G11" s="9" t="s">
        <v>42</v>
      </c>
      <c r="H11" s="9" t="s">
        <v>43</v>
      </c>
      <c r="I11" s="9" t="s">
        <v>42</v>
      </c>
      <c r="J11" s="9" t="s">
        <v>42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0440-42F1-4673-A74C-28795262B444}">
  <sheetPr>
    <tabColor theme="9"/>
  </sheetPr>
  <dimension ref="A1:D11"/>
  <sheetViews>
    <sheetView zoomScale="175" zoomScaleNormal="175" workbookViewId="0">
      <selection activeCell="B2" sqref="B2"/>
    </sheetView>
  </sheetViews>
  <sheetFormatPr defaultRowHeight="14.4" x14ac:dyDescent="0.3"/>
  <cols>
    <col min="2" max="2" width="19.21875" style="3" bestFit="1" customWidth="1"/>
    <col min="3" max="3" width="12.33203125" style="3" bestFit="1" customWidth="1"/>
    <col min="4" max="4" width="23.44140625" style="3" bestFit="1" customWidth="1"/>
  </cols>
  <sheetData>
    <row r="1" spans="1:4" x14ac:dyDescent="0.3">
      <c r="B1" s="2" t="s">
        <v>1</v>
      </c>
      <c r="C1" s="2" t="s">
        <v>3</v>
      </c>
      <c r="D1" s="2" t="s">
        <v>4</v>
      </c>
    </row>
    <row r="2" spans="1:4" x14ac:dyDescent="0.3">
      <c r="A2" t="s">
        <v>11</v>
      </c>
      <c r="B2" s="3">
        <v>500</v>
      </c>
      <c r="C2" s="3">
        <v>70000</v>
      </c>
      <c r="D2" s="3">
        <v>5000</v>
      </c>
    </row>
    <row r="3" spans="1:4" x14ac:dyDescent="0.3">
      <c r="A3" t="s">
        <v>12</v>
      </c>
      <c r="B3" s="3">
        <v>1500</v>
      </c>
      <c r="C3" s="3">
        <v>50000</v>
      </c>
      <c r="D3" s="3">
        <v>7000</v>
      </c>
    </row>
    <row r="4" spans="1:4" x14ac:dyDescent="0.3">
      <c r="A4" t="s">
        <v>13</v>
      </c>
      <c r="B4" s="3">
        <v>600</v>
      </c>
      <c r="C4" s="3">
        <v>34000</v>
      </c>
      <c r="D4" s="3">
        <v>15000</v>
      </c>
    </row>
    <row r="5" spans="1:4" x14ac:dyDescent="0.3">
      <c r="A5" t="s">
        <v>14</v>
      </c>
      <c r="B5" s="3">
        <v>200</v>
      </c>
      <c r="C5" s="3">
        <v>16000</v>
      </c>
      <c r="D5" s="3">
        <v>60000</v>
      </c>
    </row>
    <row r="6" spans="1:4" x14ac:dyDescent="0.3">
      <c r="A6" t="s">
        <v>15</v>
      </c>
      <c r="B6" s="3">
        <v>700</v>
      </c>
      <c r="C6" s="3">
        <v>80000</v>
      </c>
      <c r="D6" s="3">
        <v>30000</v>
      </c>
    </row>
    <row r="7" spans="1:4" x14ac:dyDescent="0.3">
      <c r="A7" t="s">
        <v>16</v>
      </c>
      <c r="B7" s="3">
        <v>3000</v>
      </c>
      <c r="C7" s="3">
        <v>150000</v>
      </c>
      <c r="D7" s="3">
        <v>1500</v>
      </c>
    </row>
    <row r="8" spans="1:4" x14ac:dyDescent="0.3">
      <c r="A8" t="s">
        <v>17</v>
      </c>
      <c r="B8" s="3">
        <v>2000</v>
      </c>
      <c r="C8" s="3">
        <v>4000</v>
      </c>
      <c r="D8" s="3">
        <v>4000</v>
      </c>
    </row>
    <row r="9" spans="1:4" x14ac:dyDescent="0.3">
      <c r="A9" t="s">
        <v>18</v>
      </c>
      <c r="B9" s="3">
        <v>800</v>
      </c>
      <c r="C9" s="3">
        <v>30000</v>
      </c>
      <c r="D9" s="3">
        <v>3000</v>
      </c>
    </row>
    <row r="10" spans="1:4" x14ac:dyDescent="0.3">
      <c r="A10" t="s">
        <v>19</v>
      </c>
      <c r="B10" s="3">
        <v>7000</v>
      </c>
      <c r="C10" s="3">
        <v>54000</v>
      </c>
      <c r="D10" s="3">
        <v>43000</v>
      </c>
    </row>
    <row r="11" spans="1:4" x14ac:dyDescent="0.3">
      <c r="A11" t="s">
        <v>20</v>
      </c>
      <c r="B11" s="3">
        <v>3000</v>
      </c>
      <c r="C11" s="3">
        <v>76000</v>
      </c>
      <c r="D11" s="3">
        <v>16000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8F9CC-AC94-4869-B927-3363540987D5}">
  <sheetPr>
    <tabColor theme="9"/>
  </sheetPr>
  <dimension ref="A1:D11"/>
  <sheetViews>
    <sheetView zoomScale="175" zoomScaleNormal="175" workbookViewId="0">
      <selection activeCell="B2" sqref="B2"/>
    </sheetView>
  </sheetViews>
  <sheetFormatPr defaultRowHeight="14.4" x14ac:dyDescent="0.3"/>
  <cols>
    <col min="2" max="3" width="21.33203125" bestFit="1" customWidth="1"/>
    <col min="4" max="4" width="21.88671875" bestFit="1" customWidth="1"/>
  </cols>
  <sheetData>
    <row r="1" spans="1:4" x14ac:dyDescent="0.3">
      <c r="B1" s="1" t="s">
        <v>1</v>
      </c>
      <c r="C1" s="1" t="s">
        <v>3</v>
      </c>
      <c r="D1" s="1" t="s">
        <v>4</v>
      </c>
    </row>
    <row r="2" spans="1:4" x14ac:dyDescent="0.3">
      <c r="A2" t="s">
        <v>11</v>
      </c>
      <c r="B2" s="3">
        <v>700</v>
      </c>
      <c r="C2" s="3">
        <v>90000</v>
      </c>
      <c r="D2" s="3">
        <v>5500</v>
      </c>
    </row>
    <row r="3" spans="1:4" x14ac:dyDescent="0.3">
      <c r="A3" t="s">
        <v>12</v>
      </c>
      <c r="B3" s="3">
        <v>6000</v>
      </c>
      <c r="C3" s="3">
        <v>70000</v>
      </c>
      <c r="D3" s="3">
        <v>7600</v>
      </c>
    </row>
    <row r="4" spans="1:4" x14ac:dyDescent="0.3">
      <c r="A4" t="s">
        <v>13</v>
      </c>
      <c r="B4" s="3">
        <v>700</v>
      </c>
      <c r="C4" s="3">
        <v>44000</v>
      </c>
      <c r="D4" s="3">
        <v>19000</v>
      </c>
    </row>
    <row r="5" spans="1:4" x14ac:dyDescent="0.3">
      <c r="A5" t="s">
        <v>14</v>
      </c>
      <c r="B5" s="3">
        <v>600</v>
      </c>
      <c r="C5" s="3">
        <v>26000</v>
      </c>
      <c r="D5" s="3">
        <v>65000</v>
      </c>
    </row>
    <row r="6" spans="1:4" x14ac:dyDescent="0.3">
      <c r="A6" t="s">
        <v>15</v>
      </c>
      <c r="B6" s="3">
        <v>1500</v>
      </c>
      <c r="C6" s="3">
        <v>60000</v>
      </c>
      <c r="D6" s="3">
        <v>31000</v>
      </c>
    </row>
    <row r="7" spans="1:4" x14ac:dyDescent="0.3">
      <c r="A7" t="s">
        <v>16</v>
      </c>
      <c r="B7" s="3">
        <v>1500</v>
      </c>
      <c r="C7" s="3">
        <v>100000</v>
      </c>
      <c r="D7" s="3">
        <v>1600</v>
      </c>
    </row>
    <row r="8" spans="1:4" x14ac:dyDescent="0.3">
      <c r="A8" t="s">
        <v>17</v>
      </c>
      <c r="B8" s="3">
        <v>7500</v>
      </c>
      <c r="C8" s="3">
        <v>5000</v>
      </c>
      <c r="D8" s="3">
        <v>4400</v>
      </c>
    </row>
    <row r="9" spans="1:4" x14ac:dyDescent="0.3">
      <c r="A9" t="s">
        <v>18</v>
      </c>
      <c r="B9" s="3">
        <v>400</v>
      </c>
      <c r="C9" s="3">
        <v>25000</v>
      </c>
      <c r="D9" s="3">
        <v>2000</v>
      </c>
    </row>
    <row r="10" spans="1:4" x14ac:dyDescent="0.3">
      <c r="A10" t="s">
        <v>19</v>
      </c>
      <c r="B10" s="3">
        <v>10000</v>
      </c>
      <c r="C10" s="3">
        <v>64000</v>
      </c>
      <c r="D10" s="3">
        <v>23000</v>
      </c>
    </row>
    <row r="11" spans="1:4" x14ac:dyDescent="0.3">
      <c r="A11" t="s">
        <v>20</v>
      </c>
      <c r="B11" s="3">
        <v>4000</v>
      </c>
      <c r="C11" s="3">
        <v>86000</v>
      </c>
      <c r="D11" s="3">
        <v>18000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3BE6-C051-42BF-BDA7-87C891E5E961}">
  <sheetPr>
    <tabColor theme="9"/>
  </sheetPr>
  <dimension ref="A1:E11"/>
  <sheetViews>
    <sheetView zoomScale="175" zoomScaleNormal="175" workbookViewId="0">
      <selection activeCell="B6" sqref="B6"/>
    </sheetView>
  </sheetViews>
  <sheetFormatPr defaultRowHeight="14.4" x14ac:dyDescent="0.3"/>
  <cols>
    <col min="2" max="2" width="10.77734375" bestFit="1" customWidth="1"/>
    <col min="3" max="3" width="13.33203125" customWidth="1"/>
    <col min="4" max="4" width="13.88671875" customWidth="1"/>
    <col min="5" max="5" width="12.5546875" customWidth="1"/>
  </cols>
  <sheetData>
    <row r="1" spans="1:5" s="9" customFormat="1" ht="72" x14ac:dyDescent="0.3">
      <c r="B1" s="11" t="s">
        <v>2</v>
      </c>
      <c r="C1" s="11" t="s">
        <v>44</v>
      </c>
      <c r="D1" s="11" t="s">
        <v>9</v>
      </c>
      <c r="E1" s="11" t="s">
        <v>10</v>
      </c>
    </row>
    <row r="2" spans="1:5" x14ac:dyDescent="0.3">
      <c r="A2" t="s">
        <v>11</v>
      </c>
      <c r="B2">
        <v>630</v>
      </c>
      <c r="C2" t="s">
        <v>43</v>
      </c>
      <c r="D2" t="s">
        <v>43</v>
      </c>
      <c r="E2" t="s">
        <v>42</v>
      </c>
    </row>
    <row r="3" spans="1:5" x14ac:dyDescent="0.3">
      <c r="A3" t="s">
        <v>12</v>
      </c>
      <c r="B3">
        <v>700</v>
      </c>
      <c r="C3" t="s">
        <v>42</v>
      </c>
      <c r="D3" t="s">
        <v>43</v>
      </c>
      <c r="E3" t="s">
        <v>43</v>
      </c>
    </row>
    <row r="4" spans="1:5" x14ac:dyDescent="0.3">
      <c r="A4" t="s">
        <v>13</v>
      </c>
      <c r="B4">
        <v>510</v>
      </c>
      <c r="C4" t="s">
        <v>43</v>
      </c>
      <c r="D4" t="s">
        <v>43</v>
      </c>
      <c r="E4" t="s">
        <v>43</v>
      </c>
    </row>
    <row r="5" spans="1:5" x14ac:dyDescent="0.3">
      <c r="A5" t="s">
        <v>14</v>
      </c>
      <c r="B5">
        <v>695</v>
      </c>
      <c r="C5" t="s">
        <v>42</v>
      </c>
      <c r="D5" t="s">
        <v>43</v>
      </c>
      <c r="E5" t="s">
        <v>43</v>
      </c>
    </row>
    <row r="6" spans="1:5" x14ac:dyDescent="0.3">
      <c r="A6" t="s">
        <v>15</v>
      </c>
      <c r="B6">
        <v>600</v>
      </c>
      <c r="C6" t="s">
        <v>42</v>
      </c>
      <c r="D6" t="s">
        <v>43</v>
      </c>
      <c r="E6" t="s">
        <v>43</v>
      </c>
    </row>
    <row r="7" spans="1:5" x14ac:dyDescent="0.3">
      <c r="A7" t="s">
        <v>16</v>
      </c>
      <c r="B7">
        <v>600</v>
      </c>
      <c r="C7" t="s">
        <v>42</v>
      </c>
      <c r="D7" t="s">
        <v>43</v>
      </c>
      <c r="E7" t="s">
        <v>42</v>
      </c>
    </row>
    <row r="8" spans="1:5" x14ac:dyDescent="0.3">
      <c r="A8" t="s">
        <v>17</v>
      </c>
      <c r="B8">
        <v>550</v>
      </c>
      <c r="C8" t="s">
        <v>42</v>
      </c>
      <c r="D8" t="s">
        <v>42</v>
      </c>
      <c r="E8" t="s">
        <v>42</v>
      </c>
    </row>
    <row r="9" spans="1:5" x14ac:dyDescent="0.3">
      <c r="A9" t="s">
        <v>18</v>
      </c>
      <c r="B9">
        <v>700</v>
      </c>
      <c r="C9" t="s">
        <v>42</v>
      </c>
      <c r="D9" t="s">
        <v>43</v>
      </c>
      <c r="E9" t="s">
        <v>43</v>
      </c>
    </row>
    <row r="10" spans="1:5" x14ac:dyDescent="0.3">
      <c r="A10" t="s">
        <v>19</v>
      </c>
      <c r="B10">
        <v>490</v>
      </c>
      <c r="C10" t="s">
        <v>43</v>
      </c>
      <c r="D10" t="s">
        <v>42</v>
      </c>
      <c r="E10" t="s">
        <v>43</v>
      </c>
    </row>
    <row r="11" spans="1:5" x14ac:dyDescent="0.3">
      <c r="A11" t="s">
        <v>20</v>
      </c>
      <c r="B11">
        <v>750</v>
      </c>
      <c r="C11" t="s">
        <v>43</v>
      </c>
      <c r="D11" t="s">
        <v>42</v>
      </c>
      <c r="E11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2298-4E33-400C-861C-2F9F945DFFFF}">
  <sheetPr>
    <tabColor theme="5"/>
  </sheetPr>
  <dimension ref="A1:AF12"/>
  <sheetViews>
    <sheetView topLeftCell="I1" zoomScale="85" zoomScaleNormal="85" workbookViewId="0">
      <selection activeCell="R18" sqref="R18"/>
    </sheetView>
  </sheetViews>
  <sheetFormatPr defaultRowHeight="14.4" x14ac:dyDescent="0.3"/>
  <cols>
    <col min="1" max="1" width="8" bestFit="1" customWidth="1"/>
    <col min="2" max="2" width="14.33203125" bestFit="1" customWidth="1"/>
    <col min="3" max="3" width="15.21875" bestFit="1" customWidth="1"/>
    <col min="4" max="4" width="7" bestFit="1" customWidth="1"/>
    <col min="5" max="5" width="9.44140625" bestFit="1" customWidth="1"/>
    <col min="6" max="6" width="13" bestFit="1" customWidth="1"/>
    <col min="7" max="11" width="13" customWidth="1"/>
    <col min="12" max="12" width="4.88671875" customWidth="1"/>
    <col min="13" max="13" width="5.21875" customWidth="1"/>
    <col min="14" max="14" width="14.109375" bestFit="1" customWidth="1"/>
    <col min="15" max="15" width="22.33203125" bestFit="1" customWidth="1"/>
    <col min="18" max="18" width="14.109375" bestFit="1" customWidth="1"/>
  </cols>
  <sheetData>
    <row r="1" spans="1:32" x14ac:dyDescent="0.3">
      <c r="B1" t="str">
        <f>Application!B1</f>
        <v>Purpose of Loan</v>
      </c>
      <c r="C1" t="str">
        <f>Application!D1</f>
        <v>Race</v>
      </c>
      <c r="D1" t="str">
        <f>Application!E1</f>
        <v>Gender</v>
      </c>
      <c r="E1" t="str">
        <f>Application!F1</f>
        <v>Tribe</v>
      </c>
      <c r="F1" t="str">
        <f>Application!G1</f>
        <v>Veteran Status</v>
      </c>
      <c r="N1" t="s">
        <v>5</v>
      </c>
      <c r="O1" t="s">
        <v>74</v>
      </c>
      <c r="P1" t="s">
        <v>75</v>
      </c>
      <c r="R1" t="s">
        <v>6</v>
      </c>
      <c r="S1" t="s">
        <v>74</v>
      </c>
      <c r="T1" t="s">
        <v>75</v>
      </c>
      <c r="V1" t="s">
        <v>78</v>
      </c>
      <c r="W1" t="s">
        <v>74</v>
      </c>
      <c r="X1" t="s">
        <v>75</v>
      </c>
      <c r="Z1" t="s">
        <v>7</v>
      </c>
      <c r="AA1" t="s">
        <v>74</v>
      </c>
      <c r="AB1" t="s">
        <v>75</v>
      </c>
      <c r="AD1" t="s">
        <v>77</v>
      </c>
      <c r="AE1" t="s">
        <v>74</v>
      </c>
      <c r="AF1" t="s">
        <v>75</v>
      </c>
    </row>
    <row r="2" spans="1:32" x14ac:dyDescent="0.3">
      <c r="A2" t="s">
        <v>11</v>
      </c>
      <c r="B2" t="str">
        <f>Application!B2</f>
        <v>Working Capital</v>
      </c>
      <c r="C2" t="str">
        <f>Application!D2</f>
        <v>Native American</v>
      </c>
      <c r="D2" t="str">
        <f>Application!E2</f>
        <v>Female</v>
      </c>
      <c r="E2" t="str">
        <f>Application!F2</f>
        <v>Oneida</v>
      </c>
      <c r="F2" t="str">
        <f>Application!G2</f>
        <v>N</v>
      </c>
      <c r="I2" s="15" t="s">
        <v>70</v>
      </c>
      <c r="J2" t="s">
        <v>73</v>
      </c>
      <c r="N2" t="s">
        <v>29</v>
      </c>
      <c r="O2">
        <v>7</v>
      </c>
      <c r="P2" s="7">
        <f>O2/10</f>
        <v>0.7</v>
      </c>
      <c r="Q2" s="7"/>
      <c r="R2" s="16" t="s">
        <v>32</v>
      </c>
      <c r="S2" s="17">
        <v>6</v>
      </c>
      <c r="T2" s="7">
        <f>S2/10</f>
        <v>0.6</v>
      </c>
      <c r="V2" s="16" t="s">
        <v>27</v>
      </c>
      <c r="W2" s="17">
        <v>1</v>
      </c>
      <c r="X2" s="7">
        <f>W2/$W$10</f>
        <v>0.1</v>
      </c>
      <c r="Z2" s="16" t="s">
        <v>41</v>
      </c>
      <c r="AA2" s="17">
        <v>1</v>
      </c>
      <c r="AB2" s="7">
        <f>AA2/$AA$9</f>
        <v>0.14285714285714285</v>
      </c>
      <c r="AD2" s="16" t="s">
        <v>42</v>
      </c>
      <c r="AE2" s="17">
        <v>7</v>
      </c>
      <c r="AF2" s="7">
        <f>7/10</f>
        <v>0.7</v>
      </c>
    </row>
    <row r="3" spans="1:32" x14ac:dyDescent="0.3">
      <c r="A3" t="s">
        <v>12</v>
      </c>
      <c r="B3" t="str">
        <f>Application!B3</f>
        <v>Start-up</v>
      </c>
      <c r="C3" t="str">
        <f>Application!D3</f>
        <v>Caucasian</v>
      </c>
      <c r="D3" t="str">
        <f>Application!E3</f>
        <v>Male</v>
      </c>
      <c r="E3" t="str">
        <f>Application!F3</f>
        <v>NA</v>
      </c>
      <c r="F3" t="str">
        <f>Application!G3</f>
        <v>N</v>
      </c>
      <c r="I3" s="16" t="s">
        <v>27</v>
      </c>
      <c r="J3" s="17">
        <v>1</v>
      </c>
      <c r="N3" t="s">
        <v>31</v>
      </c>
      <c r="O3">
        <v>2</v>
      </c>
      <c r="P3" s="7">
        <f>2/10</f>
        <v>0.2</v>
      </c>
      <c r="Q3" s="7"/>
      <c r="R3" s="16" t="s">
        <v>33</v>
      </c>
      <c r="S3" s="17">
        <v>4</v>
      </c>
      <c r="T3" s="7">
        <f>S3/S4</f>
        <v>0.4</v>
      </c>
      <c r="V3" s="16" t="s">
        <v>23</v>
      </c>
      <c r="W3" s="17">
        <v>1</v>
      </c>
      <c r="X3" s="7">
        <f t="shared" ref="X3:X9" si="0">W3/$W$10</f>
        <v>0.1</v>
      </c>
      <c r="Z3" s="16" t="s">
        <v>36</v>
      </c>
      <c r="AA3" s="17">
        <v>1</v>
      </c>
      <c r="AB3" s="7">
        <f t="shared" ref="AB3:AB8" si="1">AA3/$AA$9</f>
        <v>0.14285714285714285</v>
      </c>
      <c r="AD3" s="16" t="s">
        <v>43</v>
      </c>
      <c r="AE3" s="17">
        <v>3</v>
      </c>
      <c r="AF3" s="7">
        <f>3/10</f>
        <v>0.3</v>
      </c>
    </row>
    <row r="4" spans="1:32" x14ac:dyDescent="0.3">
      <c r="A4" t="s">
        <v>13</v>
      </c>
      <c r="B4" t="str">
        <f>Application!B4</f>
        <v>Emergency</v>
      </c>
      <c r="C4" t="str">
        <f>Application!D4</f>
        <v>Native American</v>
      </c>
      <c r="D4" t="str">
        <f>Application!E4</f>
        <v>Male</v>
      </c>
      <c r="E4" t="str">
        <f>Application!F4</f>
        <v>Navajo</v>
      </c>
      <c r="F4" t="str">
        <f>Application!G4</f>
        <v>N</v>
      </c>
      <c r="I4" s="16" t="s">
        <v>23</v>
      </c>
      <c r="J4" s="17">
        <v>1</v>
      </c>
      <c r="N4" t="s">
        <v>30</v>
      </c>
      <c r="O4">
        <v>1</v>
      </c>
      <c r="P4" s="7">
        <f>1/10</f>
        <v>0.1</v>
      </c>
      <c r="Q4" s="7"/>
      <c r="R4" t="s">
        <v>76</v>
      </c>
      <c r="S4">
        <f>SUM(S2:S3)</f>
        <v>10</v>
      </c>
      <c r="V4" s="16" t="s">
        <v>26</v>
      </c>
      <c r="W4" s="17">
        <v>1</v>
      </c>
      <c r="X4" s="7">
        <f t="shared" si="0"/>
        <v>0.1</v>
      </c>
      <c r="Z4" s="16" t="s">
        <v>40</v>
      </c>
      <c r="AA4" s="17">
        <v>1</v>
      </c>
      <c r="AB4" s="7">
        <f t="shared" si="1"/>
        <v>0.14285714285714285</v>
      </c>
      <c r="AD4" t="s">
        <v>76</v>
      </c>
      <c r="AE4">
        <f>SUM(AE2:AE3)</f>
        <v>10</v>
      </c>
    </row>
    <row r="5" spans="1:32" x14ac:dyDescent="0.3">
      <c r="A5" t="s">
        <v>14</v>
      </c>
      <c r="B5" t="str">
        <f>Application!B5</f>
        <v>Holiday</v>
      </c>
      <c r="C5" t="str">
        <f>Application!D5</f>
        <v>Caucasian</v>
      </c>
      <c r="D5" t="str">
        <f>Application!E5</f>
        <v>Male</v>
      </c>
      <c r="E5" t="str">
        <f>Application!F5</f>
        <v>NA</v>
      </c>
      <c r="F5" t="str">
        <f>Application!G5</f>
        <v>Y</v>
      </c>
      <c r="I5" s="16" t="s">
        <v>26</v>
      </c>
      <c r="J5" s="17">
        <v>1</v>
      </c>
      <c r="N5" t="s">
        <v>76</v>
      </c>
      <c r="O5">
        <f>SUM(O2:O4)</f>
        <v>10</v>
      </c>
      <c r="V5" s="16" t="s">
        <v>24</v>
      </c>
      <c r="W5" s="17">
        <v>1</v>
      </c>
      <c r="X5" s="7">
        <f t="shared" si="0"/>
        <v>0.1</v>
      </c>
      <c r="Z5" s="16" t="s">
        <v>37</v>
      </c>
      <c r="AA5" s="17">
        <v>1</v>
      </c>
      <c r="AB5" s="7">
        <f t="shared" si="1"/>
        <v>0.14285714285714285</v>
      </c>
    </row>
    <row r="6" spans="1:32" x14ac:dyDescent="0.3">
      <c r="A6" t="s">
        <v>15</v>
      </c>
      <c r="B6" t="str">
        <f>Application!B6</f>
        <v>Personal</v>
      </c>
      <c r="C6" t="str">
        <f>Application!D6</f>
        <v>Native American</v>
      </c>
      <c r="D6" t="str">
        <f>Application!E6</f>
        <v>Female</v>
      </c>
      <c r="E6" t="str">
        <f>Application!F6</f>
        <v>Oglala</v>
      </c>
      <c r="F6" t="str">
        <f>Application!G6</f>
        <v>N</v>
      </c>
      <c r="I6" s="16" t="s">
        <v>24</v>
      </c>
      <c r="J6" s="17">
        <v>1</v>
      </c>
      <c r="V6" s="16" t="s">
        <v>28</v>
      </c>
      <c r="W6" s="17">
        <v>1</v>
      </c>
      <c r="X6" s="7">
        <f t="shared" si="0"/>
        <v>0.1</v>
      </c>
      <c r="Z6" s="16" t="s">
        <v>34</v>
      </c>
      <c r="AA6" s="17">
        <v>1</v>
      </c>
      <c r="AB6" s="7">
        <f t="shared" si="1"/>
        <v>0.14285714285714285</v>
      </c>
    </row>
    <row r="7" spans="1:32" x14ac:dyDescent="0.3">
      <c r="A7" t="s">
        <v>16</v>
      </c>
      <c r="B7" t="str">
        <f>Application!B7</f>
        <v>Equipment</v>
      </c>
      <c r="C7" t="str">
        <f>Application!D7</f>
        <v>Native American</v>
      </c>
      <c r="D7" t="str">
        <f>Application!E7</f>
        <v>Female</v>
      </c>
      <c r="E7" t="str">
        <f>Application!F7</f>
        <v>Penobscot</v>
      </c>
      <c r="F7" t="str">
        <f>Application!G7</f>
        <v>N</v>
      </c>
      <c r="I7" s="16" t="s">
        <v>28</v>
      </c>
      <c r="J7" s="17">
        <v>1</v>
      </c>
      <c r="V7" s="16" t="s">
        <v>25</v>
      </c>
      <c r="W7" s="17">
        <v>2</v>
      </c>
      <c r="X7" s="7">
        <f t="shared" si="0"/>
        <v>0.2</v>
      </c>
      <c r="Z7" s="16" t="s">
        <v>38</v>
      </c>
      <c r="AA7" s="17">
        <v>1</v>
      </c>
      <c r="AB7" s="7">
        <f t="shared" si="1"/>
        <v>0.14285714285714285</v>
      </c>
    </row>
    <row r="8" spans="1:32" x14ac:dyDescent="0.3">
      <c r="A8" t="s">
        <v>17</v>
      </c>
      <c r="B8" t="str">
        <f>Application!B8</f>
        <v>Working Capital</v>
      </c>
      <c r="C8" t="str">
        <f>Application!D8</f>
        <v>Native American</v>
      </c>
      <c r="D8" t="str">
        <f>Application!E8</f>
        <v>Female</v>
      </c>
      <c r="E8" t="str">
        <f>Application!F8</f>
        <v>Quinault</v>
      </c>
      <c r="F8" t="str">
        <f>Application!G8</f>
        <v>Y</v>
      </c>
      <c r="I8" s="16" t="s">
        <v>25</v>
      </c>
      <c r="J8" s="17">
        <v>2</v>
      </c>
      <c r="V8" s="16" t="s">
        <v>22</v>
      </c>
      <c r="W8" s="17">
        <v>1</v>
      </c>
      <c r="X8" s="7">
        <f t="shared" si="0"/>
        <v>0.1</v>
      </c>
      <c r="Z8" s="16" t="s">
        <v>39</v>
      </c>
      <c r="AA8" s="17">
        <v>1</v>
      </c>
      <c r="AB8" s="7">
        <f t="shared" si="1"/>
        <v>0.14285714285714285</v>
      </c>
    </row>
    <row r="9" spans="1:32" x14ac:dyDescent="0.3">
      <c r="A9" t="s">
        <v>18</v>
      </c>
      <c r="B9" t="str">
        <f>Application!B9</f>
        <v>Personal</v>
      </c>
      <c r="C9" t="str">
        <f>Application!D9</f>
        <v>Native American</v>
      </c>
      <c r="D9" t="str">
        <f>Application!E9</f>
        <v>Female</v>
      </c>
      <c r="E9" t="str">
        <f>Application!F9</f>
        <v>Nez Perce</v>
      </c>
      <c r="F9" t="str">
        <f>Application!G9</f>
        <v>Y</v>
      </c>
      <c r="I9" s="16" t="s">
        <v>22</v>
      </c>
      <c r="J9" s="17">
        <v>1</v>
      </c>
      <c r="V9" s="16" t="s">
        <v>21</v>
      </c>
      <c r="W9" s="17">
        <v>2</v>
      </c>
      <c r="X9" s="7">
        <f t="shared" si="0"/>
        <v>0.2</v>
      </c>
      <c r="Z9" s="16" t="s">
        <v>76</v>
      </c>
      <c r="AA9">
        <f>SUM(AA2:AA8)</f>
        <v>7</v>
      </c>
    </row>
    <row r="10" spans="1:32" x14ac:dyDescent="0.3">
      <c r="A10" t="s">
        <v>19</v>
      </c>
      <c r="B10" t="str">
        <f>Application!B10</f>
        <v>Auto</v>
      </c>
      <c r="C10" t="str">
        <f>Application!D10</f>
        <v>African American</v>
      </c>
      <c r="D10" t="str">
        <f>Application!E10</f>
        <v>Male</v>
      </c>
      <c r="E10" t="str">
        <f>Application!F10</f>
        <v>NA</v>
      </c>
      <c r="F10" t="str">
        <f>Application!G10</f>
        <v>N</v>
      </c>
      <c r="I10" s="16" t="s">
        <v>21</v>
      </c>
      <c r="J10" s="17">
        <v>2</v>
      </c>
      <c r="V10" s="16" t="s">
        <v>76</v>
      </c>
      <c r="W10">
        <f>SUM(W2:W9)</f>
        <v>10</v>
      </c>
    </row>
    <row r="11" spans="1:32" x14ac:dyDescent="0.3">
      <c r="A11" t="s">
        <v>20</v>
      </c>
      <c r="B11" t="str">
        <f>Application!B11</f>
        <v>Home Rehab</v>
      </c>
      <c r="C11" t="str">
        <f>Application!D11</f>
        <v>Native American</v>
      </c>
      <c r="D11" t="str">
        <f>Application!E11</f>
        <v>Female</v>
      </c>
      <c r="E11" t="str">
        <f>Application!F11</f>
        <v>Blackfeet</v>
      </c>
      <c r="F11" t="str">
        <f>Application!G11</f>
        <v>N</v>
      </c>
      <c r="I11" s="16" t="s">
        <v>71</v>
      </c>
      <c r="J11" s="17"/>
    </row>
    <row r="12" spans="1:32" x14ac:dyDescent="0.3">
      <c r="I12" s="16" t="s">
        <v>72</v>
      </c>
      <c r="J12" s="17">
        <v>10</v>
      </c>
    </row>
  </sheetData>
  <autoFilter ref="C1:C11" xr:uid="{3F3F5086-B707-4A4C-93A1-EE1B573EB4EA}"/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4636-C1DA-4ACA-9A73-CFC5568B7274}">
  <sheetPr>
    <tabColor theme="5"/>
  </sheetPr>
  <dimension ref="A1:I11"/>
  <sheetViews>
    <sheetView zoomScale="175" zoomScaleNormal="175" workbookViewId="0">
      <selection activeCell="G13" sqref="G13"/>
    </sheetView>
  </sheetViews>
  <sheetFormatPr defaultRowHeight="14.4" x14ac:dyDescent="0.3"/>
  <cols>
    <col min="1" max="1" width="8" bestFit="1" customWidth="1"/>
    <col min="2" max="2" width="3.77734375" bestFit="1" customWidth="1"/>
    <col min="3" max="3" width="4.33203125" bestFit="1" customWidth="1"/>
    <col min="4" max="4" width="9.44140625" bestFit="1" customWidth="1"/>
    <col min="6" max="6" width="14.21875" bestFit="1" customWidth="1"/>
  </cols>
  <sheetData>
    <row r="1" spans="1:9" x14ac:dyDescent="0.3">
      <c r="B1" t="s">
        <v>45</v>
      </c>
      <c r="C1" t="s">
        <v>46</v>
      </c>
      <c r="D1" t="s">
        <v>47</v>
      </c>
    </row>
    <row r="2" spans="1:9" x14ac:dyDescent="0.3">
      <c r="A2" t="s">
        <v>11</v>
      </c>
      <c r="B2" s="9">
        <v>560</v>
      </c>
      <c r="C2" s="12">
        <f>'Follow-up'!B2</f>
        <v>630</v>
      </c>
      <c r="D2">
        <f>C2-B2</f>
        <v>70</v>
      </c>
      <c r="F2" t="s">
        <v>51</v>
      </c>
      <c r="G2">
        <f>MEDIAN(D2:D11)</f>
        <v>50</v>
      </c>
    </row>
    <row r="3" spans="1:9" x14ac:dyDescent="0.3">
      <c r="A3" t="s">
        <v>12</v>
      </c>
      <c r="B3" s="9">
        <v>620</v>
      </c>
      <c r="C3" s="12">
        <f>'Follow-up'!B3</f>
        <v>700</v>
      </c>
      <c r="D3">
        <f t="shared" ref="D3:D11" si="0">C3-B3</f>
        <v>80</v>
      </c>
      <c r="F3" t="s">
        <v>52</v>
      </c>
      <c r="G3">
        <f>AVERAGE(D2:D11)</f>
        <v>44</v>
      </c>
    </row>
    <row r="4" spans="1:9" x14ac:dyDescent="0.3">
      <c r="A4" t="s">
        <v>13</v>
      </c>
      <c r="B4" s="9">
        <v>470</v>
      </c>
      <c r="C4" s="12">
        <f>'Follow-up'!B4</f>
        <v>510</v>
      </c>
      <c r="D4">
        <f t="shared" si="0"/>
        <v>40</v>
      </c>
    </row>
    <row r="5" spans="1:9" x14ac:dyDescent="0.3">
      <c r="A5" t="s">
        <v>14</v>
      </c>
      <c r="B5" s="9">
        <v>605</v>
      </c>
      <c r="C5" s="12">
        <f>'Follow-up'!B5</f>
        <v>695</v>
      </c>
      <c r="D5">
        <f t="shared" si="0"/>
        <v>90</v>
      </c>
      <c r="F5" t="s">
        <v>53</v>
      </c>
      <c r="G5" s="14">
        <f>AVERAGE(B2:B11)</f>
        <v>578.5</v>
      </c>
    </row>
    <row r="6" spans="1:9" x14ac:dyDescent="0.3">
      <c r="A6" t="s">
        <v>15</v>
      </c>
      <c r="B6" s="9">
        <v>590</v>
      </c>
      <c r="C6" s="12">
        <f>'Follow-up'!B6</f>
        <v>600</v>
      </c>
      <c r="D6">
        <f t="shared" si="0"/>
        <v>10</v>
      </c>
      <c r="F6" t="s">
        <v>54</v>
      </c>
      <c r="G6" s="14">
        <f>MEDIAN(B2:B11)</f>
        <v>597.5</v>
      </c>
    </row>
    <row r="7" spans="1:9" x14ac:dyDescent="0.3">
      <c r="A7" t="s">
        <v>16</v>
      </c>
      <c r="B7" s="9">
        <v>610</v>
      </c>
      <c r="C7" s="12">
        <f>'Follow-up'!B7</f>
        <v>600</v>
      </c>
      <c r="D7">
        <f t="shared" si="0"/>
        <v>-10</v>
      </c>
    </row>
    <row r="8" spans="1:9" x14ac:dyDescent="0.3">
      <c r="A8" t="s">
        <v>17</v>
      </c>
      <c r="B8" s="9">
        <v>460</v>
      </c>
      <c r="C8" s="12">
        <f>'Follow-up'!B8</f>
        <v>550</v>
      </c>
      <c r="D8">
        <f t="shared" si="0"/>
        <v>90</v>
      </c>
      <c r="F8" t="s">
        <v>55</v>
      </c>
      <c r="G8" s="14">
        <f>AVERAGE(C2:C11)</f>
        <v>622.5</v>
      </c>
      <c r="I8" s="14"/>
    </row>
    <row r="9" spans="1:9" x14ac:dyDescent="0.3">
      <c r="A9" t="s">
        <v>18</v>
      </c>
      <c r="B9" s="9">
        <v>700</v>
      </c>
      <c r="C9" s="12">
        <f>'Follow-up'!B9</f>
        <v>700</v>
      </c>
      <c r="D9">
        <f t="shared" si="0"/>
        <v>0</v>
      </c>
      <c r="F9" t="s">
        <v>56</v>
      </c>
      <c r="G9">
        <f>MEDIAN(C2:C11)</f>
        <v>615</v>
      </c>
    </row>
    <row r="10" spans="1:9" x14ac:dyDescent="0.3">
      <c r="A10" t="s">
        <v>19</v>
      </c>
      <c r="B10" s="9">
        <v>430</v>
      </c>
      <c r="C10" s="12">
        <f>'Follow-up'!B10</f>
        <v>490</v>
      </c>
      <c r="D10">
        <f t="shared" si="0"/>
        <v>60</v>
      </c>
      <c r="I10" s="14"/>
    </row>
    <row r="11" spans="1:9" x14ac:dyDescent="0.3">
      <c r="A11" t="s">
        <v>20</v>
      </c>
      <c r="B11" s="9">
        <v>740</v>
      </c>
      <c r="C11" s="12">
        <f>'Follow-up'!B11</f>
        <v>750</v>
      </c>
      <c r="D11">
        <f t="shared" si="0"/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4475-2C0E-44BC-81C7-C5D2E909C589}">
  <dimension ref="A1:I13"/>
  <sheetViews>
    <sheetView zoomScale="160" zoomScaleNormal="160" workbookViewId="0">
      <selection activeCell="A14" sqref="A14"/>
    </sheetView>
  </sheetViews>
  <sheetFormatPr defaultRowHeight="14.4" x14ac:dyDescent="0.3"/>
  <cols>
    <col min="1" max="1" width="8" bestFit="1" customWidth="1"/>
    <col min="2" max="4" width="11.109375" bestFit="1" customWidth="1"/>
    <col min="6" max="6" width="14.21875" bestFit="1" customWidth="1"/>
    <col min="7" max="7" width="10.109375" style="3" bestFit="1" customWidth="1"/>
    <col min="9" max="9" width="10.77734375" bestFit="1" customWidth="1"/>
  </cols>
  <sheetData>
    <row r="1" spans="1:9" x14ac:dyDescent="0.3">
      <c r="B1" t="s">
        <v>45</v>
      </c>
      <c r="C1" t="s">
        <v>46</v>
      </c>
      <c r="D1" t="s">
        <v>47</v>
      </c>
    </row>
    <row r="2" spans="1:9" x14ac:dyDescent="0.3">
      <c r="A2" t="s">
        <v>11</v>
      </c>
      <c r="B2" s="4">
        <f>'Balance Sheet'!B2</f>
        <v>500</v>
      </c>
      <c r="C2" s="4">
        <f>'Follow-up Balance Sheet'!B2</f>
        <v>700</v>
      </c>
      <c r="D2" s="4">
        <f>C2-B2</f>
        <v>200</v>
      </c>
      <c r="F2" t="s">
        <v>51</v>
      </c>
      <c r="G2" s="3">
        <f>MEDIAN(D2:D11)</f>
        <v>600</v>
      </c>
    </row>
    <row r="3" spans="1:9" x14ac:dyDescent="0.3">
      <c r="A3" t="s">
        <v>12</v>
      </c>
      <c r="B3" s="4">
        <f>'Balance Sheet'!B3</f>
        <v>1500</v>
      </c>
      <c r="C3" s="4">
        <f>'Follow-up Balance Sheet'!B3</f>
        <v>6000</v>
      </c>
      <c r="D3" s="4">
        <f t="shared" ref="D3:D11" si="0">C3-B3</f>
        <v>4500</v>
      </c>
      <c r="F3" t="s">
        <v>52</v>
      </c>
      <c r="G3" s="3">
        <f>AVERAGE(D2:D11)</f>
        <v>1360</v>
      </c>
    </row>
    <row r="4" spans="1:9" x14ac:dyDescent="0.3">
      <c r="A4" t="s">
        <v>13</v>
      </c>
      <c r="B4" s="4">
        <f>'Balance Sheet'!B4</f>
        <v>600</v>
      </c>
      <c r="C4" s="4">
        <f>'Follow-up Balance Sheet'!B4</f>
        <v>700</v>
      </c>
      <c r="D4" s="4">
        <f t="shared" si="0"/>
        <v>100</v>
      </c>
    </row>
    <row r="5" spans="1:9" x14ac:dyDescent="0.3">
      <c r="A5" t="s">
        <v>14</v>
      </c>
      <c r="B5" s="4">
        <f>'Balance Sheet'!B5</f>
        <v>200</v>
      </c>
      <c r="C5" s="4">
        <f>'Follow-up Balance Sheet'!B5</f>
        <v>600</v>
      </c>
      <c r="D5" s="4">
        <f t="shared" si="0"/>
        <v>400</v>
      </c>
      <c r="F5" t="s">
        <v>54</v>
      </c>
      <c r="G5" s="3">
        <f>MEDIAN(B2:B11)</f>
        <v>1150</v>
      </c>
    </row>
    <row r="6" spans="1:9" x14ac:dyDescent="0.3">
      <c r="A6" t="s">
        <v>15</v>
      </c>
      <c r="B6" s="4">
        <f>'Balance Sheet'!B6</f>
        <v>700</v>
      </c>
      <c r="C6" s="4">
        <f>'Follow-up Balance Sheet'!B6</f>
        <v>1500</v>
      </c>
      <c r="D6" s="4">
        <f t="shared" si="0"/>
        <v>800</v>
      </c>
      <c r="F6" t="s">
        <v>53</v>
      </c>
      <c r="G6" s="3">
        <f>AVERAGE(B2:B11)</f>
        <v>1930</v>
      </c>
    </row>
    <row r="7" spans="1:9" x14ac:dyDescent="0.3">
      <c r="A7" t="s">
        <v>16</v>
      </c>
      <c r="B7" s="4">
        <f>'Balance Sheet'!B7</f>
        <v>3000</v>
      </c>
      <c r="C7" s="4">
        <f>'Follow-up Balance Sheet'!B7</f>
        <v>1500</v>
      </c>
      <c r="D7" s="4">
        <f t="shared" si="0"/>
        <v>-1500</v>
      </c>
      <c r="I7" s="4"/>
    </row>
    <row r="8" spans="1:9" x14ac:dyDescent="0.3">
      <c r="A8" t="s">
        <v>17</v>
      </c>
      <c r="B8" s="4">
        <f>'Balance Sheet'!B8</f>
        <v>2000</v>
      </c>
      <c r="C8" s="4">
        <f>'Follow-up Balance Sheet'!B8</f>
        <v>7500</v>
      </c>
      <c r="D8" s="4">
        <f t="shared" si="0"/>
        <v>5500</v>
      </c>
      <c r="F8" t="s">
        <v>56</v>
      </c>
      <c r="G8" s="3">
        <f>MEDIAN(C2:C11)</f>
        <v>1500</v>
      </c>
    </row>
    <row r="9" spans="1:9" x14ac:dyDescent="0.3">
      <c r="A9" t="s">
        <v>18</v>
      </c>
      <c r="B9" s="4">
        <f>'Balance Sheet'!B9</f>
        <v>800</v>
      </c>
      <c r="C9" s="4">
        <f>'Follow-up Balance Sheet'!B9</f>
        <v>400</v>
      </c>
      <c r="D9" s="4">
        <f t="shared" si="0"/>
        <v>-400</v>
      </c>
      <c r="F9" t="s">
        <v>55</v>
      </c>
      <c r="G9" s="3">
        <f>AVERAGE(C2:C11)</f>
        <v>3290</v>
      </c>
    </row>
    <row r="10" spans="1:9" x14ac:dyDescent="0.3">
      <c r="A10" t="s">
        <v>19</v>
      </c>
      <c r="B10" s="4">
        <f>'Balance Sheet'!B10</f>
        <v>7000</v>
      </c>
      <c r="C10" s="4">
        <f>'Follow-up Balance Sheet'!B10</f>
        <v>10000</v>
      </c>
      <c r="D10" s="4">
        <f t="shared" si="0"/>
        <v>3000</v>
      </c>
    </row>
    <row r="11" spans="1:9" x14ac:dyDescent="0.3">
      <c r="A11" t="s">
        <v>20</v>
      </c>
      <c r="B11" s="4">
        <f>'Balance Sheet'!B11</f>
        <v>3000</v>
      </c>
      <c r="C11" s="4">
        <f>'Follow-up Balance Sheet'!B11</f>
        <v>4000</v>
      </c>
      <c r="D11" s="4">
        <f t="shared" si="0"/>
        <v>1000</v>
      </c>
    </row>
    <row r="13" spans="1:9" x14ac:dyDescent="0.3">
      <c r="A13" t="s">
        <v>69</v>
      </c>
      <c r="B13" s="4">
        <f>SUM(B2:B11)</f>
        <v>19300</v>
      </c>
      <c r="C13" s="4">
        <f>SUM(C2:C11)</f>
        <v>32900</v>
      </c>
      <c r="D13" s="4">
        <f t="shared" ref="D13" si="1">C13-B13</f>
        <v>13600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3E35E-EEE7-4BA0-9255-AFADF29B276D}">
  <dimension ref="A1:G13"/>
  <sheetViews>
    <sheetView workbookViewId="0">
      <selection activeCell="G21" sqref="G21"/>
    </sheetView>
  </sheetViews>
  <sheetFormatPr defaultRowHeight="14.4" x14ac:dyDescent="0.3"/>
  <cols>
    <col min="2" max="3" width="12.109375" bestFit="1" customWidth="1"/>
    <col min="4" max="4" width="11.77734375" bestFit="1" customWidth="1"/>
    <col min="6" max="6" width="14.21875" bestFit="1" customWidth="1"/>
    <col min="7" max="7" width="11.109375" style="3" bestFit="1" customWidth="1"/>
  </cols>
  <sheetData>
    <row r="1" spans="1:7" x14ac:dyDescent="0.3">
      <c r="B1" t="s">
        <v>45</v>
      </c>
      <c r="C1" t="s">
        <v>46</v>
      </c>
      <c r="D1" t="s">
        <v>47</v>
      </c>
    </row>
    <row r="2" spans="1:7" x14ac:dyDescent="0.3">
      <c r="A2" t="s">
        <v>11</v>
      </c>
      <c r="B2" s="4">
        <f>'Balance Sheet'!C2</f>
        <v>70000</v>
      </c>
      <c r="C2" s="4">
        <f>'Follow-up Balance Sheet'!C2</f>
        <v>90000</v>
      </c>
      <c r="D2" s="4">
        <f>C2-B2</f>
        <v>20000</v>
      </c>
      <c r="F2" t="s">
        <v>51</v>
      </c>
      <c r="G2" s="3">
        <f>MEDIAN(D2:D11)</f>
        <v>10000</v>
      </c>
    </row>
    <row r="3" spans="1:7" x14ac:dyDescent="0.3">
      <c r="A3" t="s">
        <v>12</v>
      </c>
      <c r="B3" s="4">
        <f>'Balance Sheet'!C3</f>
        <v>50000</v>
      </c>
      <c r="C3" s="4">
        <f>'Follow-up Balance Sheet'!C3</f>
        <v>70000</v>
      </c>
      <c r="D3" s="4">
        <f t="shared" ref="D3:D11" si="0">C3-B3</f>
        <v>20000</v>
      </c>
      <c r="F3" t="s">
        <v>52</v>
      </c>
      <c r="G3" s="3">
        <f>AVERAGE(D2:D11)</f>
        <v>600</v>
      </c>
    </row>
    <row r="4" spans="1:7" x14ac:dyDescent="0.3">
      <c r="A4" t="s">
        <v>13</v>
      </c>
      <c r="B4" s="4">
        <f>'Balance Sheet'!C4</f>
        <v>34000</v>
      </c>
      <c r="C4" s="4">
        <f>'Follow-up Balance Sheet'!C4</f>
        <v>44000</v>
      </c>
      <c r="D4" s="4">
        <f t="shared" si="0"/>
        <v>10000</v>
      </c>
    </row>
    <row r="5" spans="1:7" x14ac:dyDescent="0.3">
      <c r="A5" t="s">
        <v>14</v>
      </c>
      <c r="B5" s="4">
        <f>'Balance Sheet'!C5</f>
        <v>16000</v>
      </c>
      <c r="C5" s="4">
        <f>'Follow-up Balance Sheet'!C5</f>
        <v>26000</v>
      </c>
      <c r="D5" s="4">
        <f t="shared" si="0"/>
        <v>10000</v>
      </c>
      <c r="F5" t="s">
        <v>54</v>
      </c>
      <c r="G5" s="3">
        <f>MEDIAN(B2:B11)</f>
        <v>52000</v>
      </c>
    </row>
    <row r="6" spans="1:7" x14ac:dyDescent="0.3">
      <c r="A6" t="s">
        <v>15</v>
      </c>
      <c r="B6" s="4">
        <f>'Balance Sheet'!C6</f>
        <v>80000</v>
      </c>
      <c r="C6" s="4">
        <f>'Follow-up Balance Sheet'!C6</f>
        <v>60000</v>
      </c>
      <c r="D6" s="4">
        <f t="shared" si="0"/>
        <v>-20000</v>
      </c>
      <c r="F6" t="s">
        <v>53</v>
      </c>
      <c r="G6" s="3">
        <f>AVERAGE(B2:B11)</f>
        <v>56400</v>
      </c>
    </row>
    <row r="7" spans="1:7" x14ac:dyDescent="0.3">
      <c r="A7" t="s">
        <v>16</v>
      </c>
      <c r="B7" s="4">
        <f>'Balance Sheet'!C7</f>
        <v>150000</v>
      </c>
      <c r="C7" s="4">
        <f>'Follow-up Balance Sheet'!C7</f>
        <v>100000</v>
      </c>
      <c r="D7" s="4">
        <f t="shared" si="0"/>
        <v>-50000</v>
      </c>
    </row>
    <row r="8" spans="1:7" x14ac:dyDescent="0.3">
      <c r="A8" t="s">
        <v>17</v>
      </c>
      <c r="B8" s="4">
        <f>'Balance Sheet'!C8</f>
        <v>4000</v>
      </c>
      <c r="C8" s="4">
        <f>'Follow-up Balance Sheet'!C8</f>
        <v>5000</v>
      </c>
      <c r="D8" s="4">
        <f t="shared" si="0"/>
        <v>1000</v>
      </c>
      <c r="F8" t="s">
        <v>56</v>
      </c>
      <c r="G8" s="3">
        <f>MEDIAN(C2:C11)</f>
        <v>62000</v>
      </c>
    </row>
    <row r="9" spans="1:7" x14ac:dyDescent="0.3">
      <c r="A9" t="s">
        <v>18</v>
      </c>
      <c r="B9" s="4">
        <f>'Balance Sheet'!C9</f>
        <v>30000</v>
      </c>
      <c r="C9" s="4">
        <f>'Follow-up Balance Sheet'!C9</f>
        <v>25000</v>
      </c>
      <c r="D9" s="4">
        <f t="shared" si="0"/>
        <v>-5000</v>
      </c>
      <c r="F9" t="s">
        <v>55</v>
      </c>
      <c r="G9" s="3">
        <f>AVERAGE(C2:C11)</f>
        <v>57000</v>
      </c>
    </row>
    <row r="10" spans="1:7" x14ac:dyDescent="0.3">
      <c r="A10" t="s">
        <v>19</v>
      </c>
      <c r="B10" s="4">
        <f>'Balance Sheet'!C10</f>
        <v>54000</v>
      </c>
      <c r="C10" s="4">
        <f>'Follow-up Balance Sheet'!C10</f>
        <v>64000</v>
      </c>
      <c r="D10" s="4">
        <f t="shared" si="0"/>
        <v>10000</v>
      </c>
    </row>
    <row r="11" spans="1:7" x14ac:dyDescent="0.3">
      <c r="A11" t="s">
        <v>20</v>
      </c>
      <c r="B11" s="4">
        <f>'Balance Sheet'!C11</f>
        <v>76000</v>
      </c>
      <c r="C11" s="4">
        <f>'Follow-up Balance Sheet'!C11</f>
        <v>86000</v>
      </c>
      <c r="D11" s="4">
        <f t="shared" si="0"/>
        <v>10000</v>
      </c>
    </row>
    <row r="13" spans="1:7" x14ac:dyDescent="0.3">
      <c r="A13" t="s">
        <v>69</v>
      </c>
      <c r="B13" s="4">
        <f>SUM(B2:B11)</f>
        <v>564000</v>
      </c>
      <c r="C13" s="4">
        <f>SUM(C2:C11)</f>
        <v>570000</v>
      </c>
      <c r="D13" s="4">
        <f t="shared" ref="D13" si="1">C13-B13</f>
        <v>6000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3D84-A938-4D2D-9913-41EAAF9DB4E6}">
  <dimension ref="A1:G13"/>
  <sheetViews>
    <sheetView zoomScale="175" zoomScaleNormal="175" workbookViewId="0">
      <selection activeCell="A13" sqref="A13:D13"/>
    </sheetView>
  </sheetViews>
  <sheetFormatPr defaultRowHeight="14.4" x14ac:dyDescent="0.3"/>
  <cols>
    <col min="2" max="3" width="12.21875" bestFit="1" customWidth="1"/>
    <col min="4" max="4" width="11.77734375" bestFit="1" customWidth="1"/>
    <col min="6" max="6" width="14.21875" bestFit="1" customWidth="1"/>
    <col min="7" max="7" width="11.109375" style="3" bestFit="1" customWidth="1"/>
  </cols>
  <sheetData>
    <row r="1" spans="1:7" x14ac:dyDescent="0.3">
      <c r="B1" t="s">
        <v>45</v>
      </c>
      <c r="C1" t="s">
        <v>46</v>
      </c>
      <c r="D1" t="s">
        <v>47</v>
      </c>
    </row>
    <row r="2" spans="1:7" x14ac:dyDescent="0.3">
      <c r="A2" t="s">
        <v>11</v>
      </c>
      <c r="B2" s="4">
        <f>'Balance Sheet'!D2</f>
        <v>5000</v>
      </c>
      <c r="C2" s="4">
        <f>'Follow-up Balance Sheet'!D2</f>
        <v>5500</v>
      </c>
      <c r="D2" s="4">
        <f>C2-B2</f>
        <v>500</v>
      </c>
      <c r="F2" t="s">
        <v>51</v>
      </c>
      <c r="G2" s="3">
        <f>MEDIAN(D2:D11)</f>
        <v>550</v>
      </c>
    </row>
    <row r="3" spans="1:7" x14ac:dyDescent="0.3">
      <c r="A3" t="s">
        <v>12</v>
      </c>
      <c r="B3" s="4">
        <f>'Balance Sheet'!D3</f>
        <v>7000</v>
      </c>
      <c r="C3" s="4">
        <f>'Follow-up Balance Sheet'!D3</f>
        <v>7600</v>
      </c>
      <c r="D3" s="4">
        <f t="shared" ref="D3:D11" si="0">C3-B3</f>
        <v>600</v>
      </c>
      <c r="F3" t="s">
        <v>52</v>
      </c>
      <c r="G3" s="3">
        <f>AVERAGE(D2:D11)</f>
        <v>-740</v>
      </c>
    </row>
    <row r="4" spans="1:7" x14ac:dyDescent="0.3">
      <c r="A4" t="s">
        <v>13</v>
      </c>
      <c r="B4" s="4">
        <f>'Balance Sheet'!D4</f>
        <v>15000</v>
      </c>
      <c r="C4" s="4">
        <f>'Follow-up Balance Sheet'!D4</f>
        <v>19000</v>
      </c>
      <c r="D4" s="4">
        <f t="shared" si="0"/>
        <v>4000</v>
      </c>
    </row>
    <row r="5" spans="1:7" x14ac:dyDescent="0.3">
      <c r="A5" t="s">
        <v>14</v>
      </c>
      <c r="B5" s="4">
        <f>'Balance Sheet'!D5</f>
        <v>60000</v>
      </c>
      <c r="C5" s="4">
        <f>'Follow-up Balance Sheet'!D5</f>
        <v>65000</v>
      </c>
      <c r="D5" s="4">
        <f t="shared" si="0"/>
        <v>5000</v>
      </c>
      <c r="F5" t="s">
        <v>54</v>
      </c>
      <c r="G5" s="3">
        <f>MEDIAN(B2:B11)</f>
        <v>11000</v>
      </c>
    </row>
    <row r="6" spans="1:7" x14ac:dyDescent="0.3">
      <c r="A6" t="s">
        <v>15</v>
      </c>
      <c r="B6" s="4">
        <f>'Balance Sheet'!D6</f>
        <v>30000</v>
      </c>
      <c r="C6" s="4">
        <f>'Follow-up Balance Sheet'!D6</f>
        <v>31000</v>
      </c>
      <c r="D6" s="4">
        <f t="shared" si="0"/>
        <v>1000</v>
      </c>
      <c r="F6" t="s">
        <v>53</v>
      </c>
      <c r="G6" s="3">
        <f>AVERAGE(B2:B11)</f>
        <v>18450</v>
      </c>
    </row>
    <row r="7" spans="1:7" x14ac:dyDescent="0.3">
      <c r="A7" t="s">
        <v>16</v>
      </c>
      <c r="B7" s="4">
        <f>'Balance Sheet'!D7</f>
        <v>1500</v>
      </c>
      <c r="C7" s="4">
        <f>'Follow-up Balance Sheet'!D7</f>
        <v>1600</v>
      </c>
      <c r="D7" s="4">
        <f t="shared" si="0"/>
        <v>100</v>
      </c>
    </row>
    <row r="8" spans="1:7" x14ac:dyDescent="0.3">
      <c r="A8" t="s">
        <v>17</v>
      </c>
      <c r="B8" s="4">
        <f>'Balance Sheet'!D8</f>
        <v>4000</v>
      </c>
      <c r="C8" s="4">
        <f>'Follow-up Balance Sheet'!D8</f>
        <v>4400</v>
      </c>
      <c r="D8" s="4">
        <f t="shared" si="0"/>
        <v>400</v>
      </c>
      <c r="F8" t="s">
        <v>56</v>
      </c>
      <c r="G8" s="3">
        <f>MEDIAN(C2:C11)</f>
        <v>12800</v>
      </c>
    </row>
    <row r="9" spans="1:7" x14ac:dyDescent="0.3">
      <c r="A9" t="s">
        <v>18</v>
      </c>
      <c r="B9" s="4">
        <f>'Balance Sheet'!D9</f>
        <v>3000</v>
      </c>
      <c r="C9" s="4">
        <f>'Follow-up Balance Sheet'!D9</f>
        <v>2000</v>
      </c>
      <c r="D9" s="4">
        <f t="shared" si="0"/>
        <v>-1000</v>
      </c>
      <c r="F9" t="s">
        <v>55</v>
      </c>
      <c r="G9" s="3">
        <f>AVERAGE(C2:C11)</f>
        <v>17710</v>
      </c>
    </row>
    <row r="10" spans="1:7" x14ac:dyDescent="0.3">
      <c r="A10" t="s">
        <v>19</v>
      </c>
      <c r="B10" s="4">
        <f>'Balance Sheet'!D10</f>
        <v>43000</v>
      </c>
      <c r="C10" s="4">
        <f>'Follow-up Balance Sheet'!D10</f>
        <v>23000</v>
      </c>
      <c r="D10" s="4">
        <f t="shared" si="0"/>
        <v>-20000</v>
      </c>
    </row>
    <row r="11" spans="1:7" x14ac:dyDescent="0.3">
      <c r="A11" t="s">
        <v>20</v>
      </c>
      <c r="B11" s="4">
        <f>'Balance Sheet'!D11</f>
        <v>16000</v>
      </c>
      <c r="C11" s="4">
        <f>'Follow-up Balance Sheet'!D11</f>
        <v>18000</v>
      </c>
      <c r="D11" s="4">
        <f t="shared" si="0"/>
        <v>2000</v>
      </c>
    </row>
    <row r="13" spans="1:7" x14ac:dyDescent="0.3">
      <c r="A13" t="s">
        <v>69</v>
      </c>
      <c r="B13" s="4">
        <f>SUM(B2:B11)</f>
        <v>184500</v>
      </c>
      <c r="C13" s="4">
        <f>SUM(C2:C11)</f>
        <v>177100</v>
      </c>
      <c r="D13" s="4">
        <f t="shared" ref="D13" si="1">C13-B13</f>
        <v>-7400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8FDA-7F46-4A11-9B3C-9D50362F4C9B}">
  <dimension ref="A1:J30"/>
  <sheetViews>
    <sheetView tabSelected="1" topLeftCell="A7" workbookViewId="0">
      <selection activeCell="F1" sqref="F1:G1"/>
    </sheetView>
  </sheetViews>
  <sheetFormatPr defaultRowHeight="14.4" x14ac:dyDescent="0.3"/>
  <cols>
    <col min="1" max="1" width="8" bestFit="1" customWidth="1"/>
    <col min="2" max="2" width="11.33203125" bestFit="1" customWidth="1"/>
    <col min="3" max="3" width="12.21875" bestFit="1" customWidth="1"/>
    <col min="4" max="4" width="10.109375" bestFit="1" customWidth="1"/>
    <col min="5" max="5" width="10.88671875" bestFit="1" customWidth="1"/>
    <col min="6" max="6" width="12.21875" bestFit="1" customWidth="1"/>
    <col min="7" max="7" width="13.109375" bestFit="1" customWidth="1"/>
  </cols>
  <sheetData>
    <row r="1" spans="1:7" s="5" customFormat="1" x14ac:dyDescent="0.3">
      <c r="B1" s="16" t="s">
        <v>48</v>
      </c>
      <c r="C1" s="13"/>
      <c r="D1" s="18" t="s">
        <v>49</v>
      </c>
      <c r="E1" s="18"/>
      <c r="F1" s="13" t="s">
        <v>50</v>
      </c>
      <c r="G1" s="13"/>
    </row>
    <row r="2" spans="1:7" s="5" customFormat="1" x14ac:dyDescent="0.3">
      <c r="B2" s="5" t="s">
        <v>45</v>
      </c>
      <c r="C2" s="5" t="s">
        <v>46</v>
      </c>
      <c r="D2" s="5" t="s">
        <v>45</v>
      </c>
      <c r="E2" s="5" t="s">
        <v>46</v>
      </c>
      <c r="F2" s="5" t="s">
        <v>45</v>
      </c>
      <c r="G2" s="5" t="s">
        <v>46</v>
      </c>
    </row>
    <row r="3" spans="1:7" x14ac:dyDescent="0.3">
      <c r="A3" t="s">
        <v>11</v>
      </c>
      <c r="B3" s="6" t="str">
        <f>Application!I2</f>
        <v>Y</v>
      </c>
      <c r="C3" s="6" t="str">
        <f>'Follow-up'!D2</f>
        <v>Y</v>
      </c>
      <c r="D3" s="6" t="str">
        <f>Application!J2</f>
        <v>Y</v>
      </c>
      <c r="E3" s="6" t="str">
        <f>'Follow-up'!E2</f>
        <v>N</v>
      </c>
      <c r="F3" s="6" t="str">
        <f>Application!H2</f>
        <v>Y</v>
      </c>
      <c r="G3" s="6" t="str">
        <f>'Follow-up'!C2</f>
        <v>Y</v>
      </c>
    </row>
    <row r="4" spans="1:7" x14ac:dyDescent="0.3">
      <c r="A4" t="s">
        <v>12</v>
      </c>
      <c r="B4" s="6" t="str">
        <f>Application!I3</f>
        <v>Y</v>
      </c>
      <c r="C4" s="6" t="str">
        <f>'Follow-up'!D3</f>
        <v>Y</v>
      </c>
      <c r="D4" s="6" t="str">
        <f>Application!J3</f>
        <v>N</v>
      </c>
      <c r="E4" s="6" t="str">
        <f>'Follow-up'!E3</f>
        <v>Y</v>
      </c>
      <c r="F4" s="6" t="str">
        <f>Application!H3</f>
        <v>N</v>
      </c>
      <c r="G4" s="6" t="str">
        <f>'Follow-up'!C3</f>
        <v>N</v>
      </c>
    </row>
    <row r="5" spans="1:7" x14ac:dyDescent="0.3">
      <c r="A5" t="s">
        <v>13</v>
      </c>
      <c r="B5" s="6" t="str">
        <f>Application!I4</f>
        <v>N</v>
      </c>
      <c r="C5" s="6" t="str">
        <f>'Follow-up'!D4</f>
        <v>Y</v>
      </c>
      <c r="D5" s="6" t="str">
        <f>Application!J4</f>
        <v>N</v>
      </c>
      <c r="E5" s="6" t="str">
        <f>'Follow-up'!E4</f>
        <v>Y</v>
      </c>
      <c r="F5" s="6" t="str">
        <f>Application!H4</f>
        <v>N</v>
      </c>
      <c r="G5" s="6" t="str">
        <f>'Follow-up'!C4</f>
        <v>Y</v>
      </c>
    </row>
    <row r="6" spans="1:7" x14ac:dyDescent="0.3">
      <c r="A6" t="s">
        <v>14</v>
      </c>
      <c r="B6" s="6" t="str">
        <f>Application!I5</f>
        <v>Y</v>
      </c>
      <c r="C6" s="6" t="str">
        <f>'Follow-up'!D5</f>
        <v>Y</v>
      </c>
      <c r="D6" s="6" t="str">
        <f>Application!J5</f>
        <v>Y</v>
      </c>
      <c r="E6" s="6" t="str">
        <f>'Follow-up'!E5</f>
        <v>Y</v>
      </c>
      <c r="F6" s="6" t="str">
        <f>Application!H5</f>
        <v>Y</v>
      </c>
      <c r="G6" s="6" t="str">
        <f>'Follow-up'!C5</f>
        <v>N</v>
      </c>
    </row>
    <row r="7" spans="1:7" x14ac:dyDescent="0.3">
      <c r="A7" t="s">
        <v>15</v>
      </c>
      <c r="B7" s="6" t="str">
        <f>Application!I6</f>
        <v>N</v>
      </c>
      <c r="C7" s="6" t="str">
        <f>'Follow-up'!D6</f>
        <v>Y</v>
      </c>
      <c r="D7" s="6" t="str">
        <f>Application!J6</f>
        <v>N</v>
      </c>
      <c r="E7" s="6" t="str">
        <f>'Follow-up'!E6</f>
        <v>Y</v>
      </c>
      <c r="F7" s="6" t="str">
        <f>Application!H6</f>
        <v>Y</v>
      </c>
      <c r="G7" s="6" t="str">
        <f>'Follow-up'!C6</f>
        <v>N</v>
      </c>
    </row>
    <row r="8" spans="1:7" x14ac:dyDescent="0.3">
      <c r="A8" t="s">
        <v>16</v>
      </c>
      <c r="B8" s="6" t="str">
        <f>Application!I7</f>
        <v>Y</v>
      </c>
      <c r="C8" s="6" t="str">
        <f>'Follow-up'!D7</f>
        <v>Y</v>
      </c>
      <c r="D8" s="6" t="str">
        <f>Application!J7</f>
        <v>Y</v>
      </c>
      <c r="E8" s="6" t="str">
        <f>'Follow-up'!E7</f>
        <v>N</v>
      </c>
      <c r="F8" s="6" t="str">
        <f>Application!H7</f>
        <v>Y</v>
      </c>
      <c r="G8" s="6" t="str">
        <f>'Follow-up'!C7</f>
        <v>N</v>
      </c>
    </row>
    <row r="9" spans="1:7" x14ac:dyDescent="0.3">
      <c r="A9" t="s">
        <v>17</v>
      </c>
      <c r="B9" s="6" t="str">
        <f>Application!I8</f>
        <v>N</v>
      </c>
      <c r="C9" s="6" t="str">
        <f>'Follow-up'!D8</f>
        <v>N</v>
      </c>
      <c r="D9" s="6" t="str">
        <f>Application!J8</f>
        <v>N</v>
      </c>
      <c r="E9" s="6" t="str">
        <f>'Follow-up'!E8</f>
        <v>N</v>
      </c>
      <c r="F9" s="6" t="str">
        <f>Application!H8</f>
        <v>N</v>
      </c>
      <c r="G9" s="6" t="str">
        <f>'Follow-up'!C8</f>
        <v>N</v>
      </c>
    </row>
    <row r="10" spans="1:7" x14ac:dyDescent="0.3">
      <c r="A10" t="s">
        <v>18</v>
      </c>
      <c r="B10" s="6" t="str">
        <f>Application!I9</f>
        <v>Y</v>
      </c>
      <c r="C10" s="6" t="str">
        <f>'Follow-up'!D9</f>
        <v>Y</v>
      </c>
      <c r="D10" s="6" t="str">
        <f>Application!J9</f>
        <v>N</v>
      </c>
      <c r="E10" s="6" t="str">
        <f>'Follow-up'!E9</f>
        <v>Y</v>
      </c>
      <c r="F10" s="6" t="str">
        <f>Application!H9</f>
        <v>Y</v>
      </c>
      <c r="G10" s="6" t="str">
        <f>'Follow-up'!C9</f>
        <v>N</v>
      </c>
    </row>
    <row r="11" spans="1:7" x14ac:dyDescent="0.3">
      <c r="A11" t="s">
        <v>19</v>
      </c>
      <c r="B11" s="6" t="str">
        <f>Application!I10</f>
        <v>Y</v>
      </c>
      <c r="C11" s="6" t="str">
        <f>'Follow-up'!D10</f>
        <v>N</v>
      </c>
      <c r="D11" s="6" t="str">
        <f>Application!J10</f>
        <v>Y</v>
      </c>
      <c r="E11" s="6" t="str">
        <f>'Follow-up'!E10</f>
        <v>Y</v>
      </c>
      <c r="F11" s="6" t="str">
        <f>Application!H10</f>
        <v>Y</v>
      </c>
      <c r="G11" s="6" t="str">
        <f>'Follow-up'!C10</f>
        <v>Y</v>
      </c>
    </row>
    <row r="12" spans="1:7" x14ac:dyDescent="0.3">
      <c r="A12" t="s">
        <v>20</v>
      </c>
      <c r="B12" s="6" t="str">
        <f>Application!I11</f>
        <v>N</v>
      </c>
      <c r="C12" s="6" t="str">
        <f>'Follow-up'!D11</f>
        <v>N</v>
      </c>
      <c r="D12" s="6" t="str">
        <f>Application!J11</f>
        <v>N</v>
      </c>
      <c r="E12" s="6" t="str">
        <f>'Follow-up'!E11</f>
        <v>Y</v>
      </c>
      <c r="F12" s="6" t="str">
        <f>Application!H11</f>
        <v>Y</v>
      </c>
      <c r="G12" s="6" t="str">
        <f>'Follow-up'!C11</f>
        <v>Y</v>
      </c>
    </row>
    <row r="14" spans="1:7" x14ac:dyDescent="0.3">
      <c r="B14" s="5" t="s">
        <v>59</v>
      </c>
      <c r="C14" s="5" t="s">
        <v>60</v>
      </c>
      <c r="D14" s="5" t="s">
        <v>61</v>
      </c>
      <c r="E14" s="5" t="s">
        <v>62</v>
      </c>
      <c r="F14" s="5" t="s">
        <v>63</v>
      </c>
      <c r="G14" s="5" t="s">
        <v>64</v>
      </c>
    </row>
    <row r="15" spans="1:7" x14ac:dyDescent="0.3">
      <c r="A15" t="s">
        <v>57</v>
      </c>
      <c r="B15" s="5">
        <f>COUNTIF(B2:B12,"Y")</f>
        <v>6</v>
      </c>
      <c r="C15" s="5">
        <f t="shared" ref="C15:G15" si="0">COUNTIF(C2:C12,"Y")</f>
        <v>7</v>
      </c>
      <c r="D15" s="5">
        <f t="shared" si="0"/>
        <v>4</v>
      </c>
      <c r="E15" s="5">
        <f t="shared" si="0"/>
        <v>7</v>
      </c>
      <c r="F15" s="5">
        <f t="shared" si="0"/>
        <v>7</v>
      </c>
      <c r="G15" s="5">
        <f t="shared" si="0"/>
        <v>4</v>
      </c>
    </row>
    <row r="16" spans="1:7" x14ac:dyDescent="0.3">
      <c r="A16" t="s">
        <v>58</v>
      </c>
      <c r="B16" s="5">
        <f>COUNTIF(B3:B12,"N")</f>
        <v>4</v>
      </c>
      <c r="C16" s="5">
        <f t="shared" ref="C16:G16" si="1">COUNTIF(C3:C12,"N")</f>
        <v>3</v>
      </c>
      <c r="D16" s="5">
        <f t="shared" si="1"/>
        <v>6</v>
      </c>
      <c r="E16" s="5">
        <f t="shared" si="1"/>
        <v>3</v>
      </c>
      <c r="F16" s="5">
        <f t="shared" si="1"/>
        <v>3</v>
      </c>
      <c r="G16" s="5">
        <f t="shared" si="1"/>
        <v>6</v>
      </c>
    </row>
    <row r="17" spans="1:10" x14ac:dyDescent="0.3">
      <c r="B17" s="5">
        <f>SUM(B15:B16)</f>
        <v>10</v>
      </c>
      <c r="C17" s="5">
        <f t="shared" ref="C17:G17" si="2">SUM(C15:C16)</f>
        <v>10</v>
      </c>
      <c r="D17" s="5">
        <f t="shared" si="2"/>
        <v>10</v>
      </c>
      <c r="E17" s="5">
        <f t="shared" si="2"/>
        <v>10</v>
      </c>
      <c r="F17" s="5">
        <f t="shared" si="2"/>
        <v>10</v>
      </c>
      <c r="G17" s="5">
        <f t="shared" si="2"/>
        <v>10</v>
      </c>
    </row>
    <row r="19" spans="1:10" x14ac:dyDescent="0.3">
      <c r="A19" t="s">
        <v>57</v>
      </c>
      <c r="B19" s="7">
        <f>B15/B$17</f>
        <v>0.6</v>
      </c>
      <c r="C19" s="7">
        <f t="shared" ref="C19:G19" si="3">C15/C$17</f>
        <v>0.7</v>
      </c>
      <c r="D19" s="7">
        <f t="shared" si="3"/>
        <v>0.4</v>
      </c>
      <c r="E19" s="7">
        <f t="shared" si="3"/>
        <v>0.7</v>
      </c>
      <c r="F19" s="7">
        <f t="shared" si="3"/>
        <v>0.7</v>
      </c>
      <c r="G19" s="7">
        <f t="shared" si="3"/>
        <v>0.4</v>
      </c>
    </row>
    <row r="20" spans="1:10" x14ac:dyDescent="0.3">
      <c r="A20" t="s">
        <v>58</v>
      </c>
      <c r="B20" s="7">
        <f>B16/B$17</f>
        <v>0.4</v>
      </c>
      <c r="C20" s="7">
        <f t="shared" ref="C20:G20" si="4">C16/C$17</f>
        <v>0.3</v>
      </c>
      <c r="D20" s="7">
        <f t="shared" si="4"/>
        <v>0.6</v>
      </c>
      <c r="E20" s="7">
        <f t="shared" si="4"/>
        <v>0.3</v>
      </c>
      <c r="F20" s="7">
        <f t="shared" si="4"/>
        <v>0.3</v>
      </c>
      <c r="G20" s="7">
        <f t="shared" si="4"/>
        <v>0.6</v>
      </c>
    </row>
    <row r="21" spans="1:10" x14ac:dyDescent="0.3">
      <c r="B21" s="8">
        <f>SUM(B19:B20)</f>
        <v>1</v>
      </c>
      <c r="C21" s="8">
        <f t="shared" ref="C21:G21" si="5">SUM(C19:C20)</f>
        <v>1</v>
      </c>
      <c r="D21" s="8">
        <f t="shared" si="5"/>
        <v>1</v>
      </c>
      <c r="E21" s="8">
        <f t="shared" si="5"/>
        <v>1</v>
      </c>
      <c r="F21" s="8">
        <f t="shared" si="5"/>
        <v>1</v>
      </c>
      <c r="G21" s="8">
        <f t="shared" si="5"/>
        <v>1</v>
      </c>
    </row>
    <row r="23" spans="1:10" x14ac:dyDescent="0.3">
      <c r="B23" t="s">
        <v>68</v>
      </c>
    </row>
    <row r="24" spans="1:10" x14ac:dyDescent="0.3">
      <c r="A24" t="s">
        <v>65</v>
      </c>
      <c r="B24" s="7">
        <f>((C15-B15)/B15)</f>
        <v>0.16666666666666666</v>
      </c>
      <c r="C24" t="s">
        <v>57</v>
      </c>
    </row>
    <row r="25" spans="1:10" x14ac:dyDescent="0.3">
      <c r="A25" t="s">
        <v>66</v>
      </c>
      <c r="B25" s="7">
        <f>((E15-D15)/D15)</f>
        <v>0.75</v>
      </c>
      <c r="C25" t="s">
        <v>57</v>
      </c>
    </row>
    <row r="26" spans="1:10" x14ac:dyDescent="0.3">
      <c r="A26" t="s">
        <v>67</v>
      </c>
      <c r="B26" s="7">
        <f>((G16-F16)/F16)</f>
        <v>1</v>
      </c>
      <c r="C26" t="s">
        <v>58</v>
      </c>
    </row>
    <row r="27" spans="1:10" x14ac:dyDescent="0.3">
      <c r="B27" s="7">
        <f>(G16-F16)/F16</f>
        <v>1</v>
      </c>
      <c r="C27" t="s">
        <v>57</v>
      </c>
    </row>
    <row r="30" spans="1:10" x14ac:dyDescent="0.3">
      <c r="J30" s="7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DFI Document Library" ma:contentTypeID="0x010100ED4B65E0AC657946A816EE9BBFD5AE1202007DB144602AC1DA428E702BE31425F139" ma:contentTypeVersion="19" ma:contentTypeDescription="" ma:contentTypeScope="" ma:versionID="ab3e6c4493840516b27f761233e6197e">
  <xsd:schema xmlns:xsd="http://www.w3.org/2001/XMLSchema" xmlns:xs="http://www.w3.org/2001/XMLSchema" xmlns:p="http://schemas.microsoft.com/office/2006/metadata/properties" xmlns:ns2="1dbe7651-cd84-4392-9fac-4e185041b4e2" xmlns:ns3="54b55132-26e5-4d15-b936-ab3610dee79c" xmlns:ns4="http://schemas.microsoft.com/sharepoint/v4" xmlns:ns5="933139fc-f8bd-44e6-b312-8784cd10cb35" targetNamespace="http://schemas.microsoft.com/office/2006/metadata/properties" ma:root="true" ma:fieldsID="bb058e83edc035017e229648f8a28581" ns2:_="" ns3:_="" ns4:_="" ns5:_="">
    <xsd:import namespace="1dbe7651-cd84-4392-9fac-4e185041b4e2"/>
    <xsd:import namespace="54b55132-26e5-4d15-b936-ab3610dee79c"/>
    <xsd:import namespace="http://schemas.microsoft.com/sharepoint/v4"/>
    <xsd:import namespace="933139fc-f8bd-44e6-b312-8784cd10cb35"/>
    <xsd:element name="properties">
      <xsd:complexType>
        <xsd:sequence>
          <xsd:element name="documentManagement">
            <xsd:complexType>
              <xsd:all>
                <xsd:element ref="ns2:CDFI_x0020_Publish_x0020_Year" minOccurs="0"/>
                <xsd:element ref="ns3:CDFI_x0020_Publish_x0020_Date" minOccurs="0"/>
                <xsd:element ref="ns3:CDFI_x0020_Category" minOccurs="0"/>
                <xsd:element ref="ns2:CDFI_x0020_Program" minOccurs="0"/>
                <xsd:element ref="ns2:CDFI_x0020_Publishing_x0020_Content" minOccurs="0"/>
                <xsd:element ref="ns3:CDFI_x0020_Image" minOccurs="0"/>
                <xsd:element ref="ns2:CDFI_x0020_Featured" minOccurs="0"/>
                <xsd:element ref="ns2:_dlc_DocId" minOccurs="0"/>
                <xsd:element ref="ns2:ha62e04a38c94887971fe396dff18af8" minOccurs="0"/>
                <xsd:element ref="ns2:TaxCatchAll" minOccurs="0"/>
                <xsd:element ref="ns2:TaxCatchAllLabel" minOccurs="0"/>
                <xsd:element ref="ns2:_dlc_DocIdUrl" minOccurs="0"/>
                <xsd:element ref="ns4:IconOverlay" minOccurs="0"/>
                <xsd:element ref="ns2:_dlc_DocIdPersistId" minOccurs="0"/>
                <xsd:element ref="ns5:Description0" minOccurs="0"/>
                <xsd:element ref="ns5:Guidance_x0020_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e7651-cd84-4392-9fac-4e185041b4e2" elementFormDefault="qualified">
    <xsd:import namespace="http://schemas.microsoft.com/office/2006/documentManagement/types"/>
    <xsd:import namespace="http://schemas.microsoft.com/office/infopath/2007/PartnerControls"/>
    <xsd:element name="CDFI_x0020_Publish_x0020_Year" ma:index="2" nillable="true" ma:displayName="CDFI Publish Year" ma:format="Dropdown" ma:indexed="true" ma:internalName="CDFI_x0020_Publish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</xsd:restriction>
      </xsd:simpleType>
    </xsd:element>
    <xsd:element name="CDFI_x0020_Program" ma:index="6" nillable="true" ma:displayName="CDFI Program" ma:internalName="CDFI_x0020_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ank Enterprise Award"/>
                    <xsd:enumeration value="Capital Magnet Fund"/>
                    <xsd:enumeration value="Capacity Building Initiative"/>
                    <xsd:enumeration value="CDE Certification"/>
                    <xsd:enumeration value="CDFI Bond Guarantee Program"/>
                    <xsd:enumeration value="CDFI Certification"/>
                    <xsd:enumeration value="CDFI Program"/>
                    <xsd:enumeration value="FEC Pilot Program"/>
                    <xsd:enumeration value="Native Initiatives"/>
                    <xsd:enumeration value="New Markets Tax Credit"/>
                  </xsd:restriction>
                </xsd:simpleType>
              </xsd:element>
            </xsd:sequence>
          </xsd:extension>
        </xsd:complexContent>
      </xsd:complexType>
    </xsd:element>
    <xsd:element name="CDFI_x0020_Publishing_x0020_Content" ma:index="7" nillable="true" ma:displayName="CDFI Publishing Content" ma:internalName="CDFI_x0020_Publishing_x0020_Content">
      <xsd:simpleType>
        <xsd:restriction base="dms:Unknown"/>
      </xsd:simpleType>
    </xsd:element>
    <xsd:element name="CDFI_x0020_Featured" ma:index="10" nillable="true" ma:displayName="CDFI Featured" ma:default="0" ma:internalName="CDFI_x0020_Featured">
      <xsd:simpleType>
        <xsd:restriction base="dms:Boolean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ha62e04a38c94887971fe396dff18af8" ma:index="14" nillable="true" ma:taxonomy="true" ma:internalName="ha62e04a38c94887971fe396dff18af8" ma:taxonomyFieldName="CDFI_x0020_Document_x0020_Tags" ma:displayName="CDFI Document Tags" ma:readOnly="false" ma:default="" ma:fieldId="{1a62e04a-38c9-4887-971f-e396dff18af8}" ma:taxonomyMulti="true" ma:sspId="941dd797-457a-4169-b92c-8babd6fcb222" ma:termSetId="c3d5d9ce-6bf7-4c50-90b5-dee03ea0c5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8e476c7b-5adb-4a27-9376-8c235aec2c92}" ma:internalName="TaxCatchAll" ma:showField="CatchAllData" ma:web="22887c5b-6f96-410c-b6b6-b0ba4b940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8e476c7b-5adb-4a27-9376-8c235aec2c92}" ma:internalName="TaxCatchAllLabel" ma:readOnly="true" ma:showField="CatchAllDataLabel" ma:web="22887c5b-6f96-410c-b6b6-b0ba4b940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55132-26e5-4d15-b936-ab3610dee79c" elementFormDefault="qualified">
    <xsd:import namespace="http://schemas.microsoft.com/office/2006/documentManagement/types"/>
    <xsd:import namespace="http://schemas.microsoft.com/office/infopath/2007/PartnerControls"/>
    <xsd:element name="CDFI_x0020_Publish_x0020_Date" ma:index="3" nillable="true" ma:displayName="CDFI Publish Date" ma:format="DateOnly" ma:indexed="true" ma:internalName="CDFI_x0020_Publish_x0020_Date">
      <xsd:simpleType>
        <xsd:restriction base="dms:DateTime"/>
      </xsd:simpleType>
    </xsd:element>
    <xsd:element name="CDFI_x0020_Category" ma:index="5" nillable="true" ma:displayName="CDFI Category" ma:format="Dropdown" ma:internalName="CDFI_x0020_Category">
      <xsd:simpleType>
        <xsd:restriction base="dms:Choice">
          <xsd:enumeration value="Press Releases"/>
          <xsd:enumeration value="Publications"/>
          <xsd:enumeration value="Resource Banks"/>
          <xsd:enumeration value="Speeches"/>
          <xsd:enumeration value="Testimony"/>
          <xsd:enumeration value="Updates"/>
        </xsd:restriction>
      </xsd:simpleType>
    </xsd:element>
    <xsd:element name="CDFI_x0020_Image" ma:index="9" nillable="true" ma:displayName="CDFI Image" ma:internalName="CDFI_x0020_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139fc-f8bd-44e6-b312-8784cd10cb35" elementFormDefault="qualified">
    <xsd:import namespace="http://schemas.microsoft.com/office/2006/documentManagement/types"/>
    <xsd:import namespace="http://schemas.microsoft.com/office/infopath/2007/PartnerControls"/>
    <xsd:element name="Description0" ma:index="24" nillable="true" ma:displayName="Description" ma:internalName="Description0">
      <xsd:simpleType>
        <xsd:restriction base="dms:Text">
          <xsd:maxLength value="255"/>
        </xsd:restriction>
      </xsd:simpleType>
    </xsd:element>
    <xsd:element name="Guidance_x0020_Description" ma:index="25" nillable="true" ma:displayName="Guidance Description" ma:internalName="Guidance_x0020_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DFI_x0020_Category xmlns="54b55132-26e5-4d15-b936-ab3610dee79c">Resource Banks</CDFI_x0020_Category>
    <CDFI_x0020_Program xmlns="1dbe7651-cd84-4392-9fac-4e185041b4e2">
      <Value>Capacity Building Initiative</Value>
      <Value>Native Initiatives</Value>
    </CDFI_x0020_Program>
    <TaxCatchAll xmlns="1dbe7651-cd84-4392-9fac-4e185041b4e2">
      <Value>180</Value>
    </TaxCatchAll>
    <CDFI_x0020_Publish_x0020_Year xmlns="1dbe7651-cd84-4392-9fac-4e185041b4e2">2020</CDFI_x0020_Publish_x0020_Year>
    <IconOverlay xmlns="http://schemas.microsoft.com/sharepoint/v4" xsi:nil="true"/>
    <CDFI_x0020_Publish_x0020_Date xmlns="54b55132-26e5-4d15-b936-ab3610dee79c" xsi:nil="true"/>
    <CDFI_x0020_Image xmlns="54b55132-26e5-4d15-b936-ab3610dee79c" xsi:nil="true"/>
    <Guidance_x0020_Description xmlns="933139fc-f8bd-44e6-b312-8784cd10cb35" xsi:nil="true"/>
    <Description0 xmlns="933139fc-f8bd-44e6-b312-8784cd10cb35" xsi:nil="true"/>
    <CDFI_x0020_Publishing_x0020_Content xmlns="1dbe7651-cd84-4392-9fac-4e185041b4e2" xsi:nil="true"/>
    <ha62e04a38c94887971fe396dff18af8 xmlns="1dbe7651-cd84-4392-9fac-4e185041b4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Capacity Building Initiative</TermName>
          <TermId xmlns="http://schemas.microsoft.com/office/infopath/2007/PartnerControls">65aefb67-afba-49c5-8395-f2668e998ac6</TermId>
        </TermInfo>
      </Terms>
    </ha62e04a38c94887971fe396dff18af8>
    <CDFI_x0020_Featured xmlns="1dbe7651-cd84-4392-9fac-4e185041b4e2">false</CDFI_x0020_Featured>
    <_dlc_DocId xmlns="1dbe7651-cd84-4392-9fac-4e185041b4e2">H34TN2MWWJXZ-58-2269</_dlc_DocId>
    <_dlc_DocIdUrl xmlns="1dbe7651-cd84-4392-9fac-4e185041b4e2">
      <Url>https://www.cdfifund.gov/_layouts/15/DocIdRedir.aspx?ID=H34TN2MWWJXZ-58-2269</Url>
      <Description>H34TN2MWWJXZ-58-2269</Description>
    </_dlc_DocIdUrl>
    <_dlc_DocIdPersistId xmlns="1dbe7651-cd84-4392-9fac-4e185041b4e2">false</_dlc_DocIdPersistI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3307679-D323-4FFF-A7D0-D48CEF105A4D}"/>
</file>

<file path=customXml/itemProps2.xml><?xml version="1.0" encoding="utf-8"?>
<ds:datastoreItem xmlns:ds="http://schemas.openxmlformats.org/officeDocument/2006/customXml" ds:itemID="{1A7803FB-2ADE-460B-AC5E-5A7FD373E6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8D30CE-D1FD-4C0E-AA28-C0AE422D323A}">
  <ds:schemaRefs>
    <ds:schemaRef ds:uri="6a41edfe-3e12-4034-8a1a-ac5d13cfd28b"/>
    <ds:schemaRef ds:uri="http://www.w3.org/XML/1998/namespace"/>
    <ds:schemaRef ds:uri="http://purl.org/dc/elements/1.1/"/>
    <ds:schemaRef ds:uri="http://schemas.openxmlformats.org/package/2006/metadata/core-properties"/>
    <ds:schemaRef ds:uri="b23a35d3-7b22-45af-8fec-9a50041bfd8d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D1F6AC9-4E00-4DB7-BA65-5A3398D86F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Application</vt:lpstr>
      <vt:lpstr>Balance Sheet</vt:lpstr>
      <vt:lpstr>Follow-up Balance Sheet</vt:lpstr>
      <vt:lpstr>Follow-up</vt:lpstr>
      <vt:lpstr>Demographics</vt:lpstr>
      <vt:lpstr>Credit Score</vt:lpstr>
      <vt:lpstr>Savings</vt:lpstr>
      <vt:lpstr>Assets</vt:lpstr>
      <vt:lpstr>Retirement</vt:lpstr>
      <vt:lpstr>Bankability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Worksheet</dc:title>
  <dc:creator>Andrea Akers</dc:creator>
  <cp:lastModifiedBy>Solomon, Sierra</cp:lastModifiedBy>
  <dcterms:created xsi:type="dcterms:W3CDTF">2020-01-02T19:08:52Z</dcterms:created>
  <dcterms:modified xsi:type="dcterms:W3CDTF">2020-01-30T21:26:27Z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0x010100ED4B65E0AC657946A816EE9BBFD5AE1202007DB144602AC1DA428E702BE31425F139</vt:lpwstr>
  </property>
  <property fmtid="{D5CDD505-2E9C-101B-9397-08002B2CF9AE}" pid="3" name="_dlc_DocIdItemGuid">
    <vt:lpwstr>a18c45ff-702a-4528-852e-3fe107172893</vt:lpwstr>
  </property>
  <property fmtid="{D5CDD505-2E9C-101B-9397-08002B2CF9AE}" pid="4" name="TaxKeyword">
    <vt:lpwstr/>
  </property>
  <property fmtid="{D5CDD505-2E9C-101B-9397-08002B2CF9AE}" pid="5" name="CDFI Document Tags">
    <vt:lpwstr>180;#Capacity Building Initiative|65aefb67-afba-49c5-8395-f2668e998ac6</vt:lpwstr>
  </property>
  <property fmtid="{D5CDD505-2E9C-101B-9397-08002B2CF9AE}" pid="6" name="TaxKeywordTaxHTField">
    <vt:lpwstr/>
  </property>
  <property fmtid="{D5CDD505-2E9C-101B-9397-08002B2CF9AE}" pid="7" name="Order">
    <vt:r8>226900</vt:r8>
  </property>
  <property fmtid="{D5CDD505-2E9C-101B-9397-08002B2CF9AE}" pid="8" name="URL">
    <vt:lpwstr/>
  </property>
  <property fmtid="{D5CDD505-2E9C-101B-9397-08002B2CF9AE}" pid="9" name="xd_Signature">
    <vt:bool>false</vt:bool>
  </property>
  <property fmtid="{D5CDD505-2E9C-101B-9397-08002B2CF9AE}" pid="10" name="CDFI Description">
    <vt:lpwstr/>
  </property>
  <property fmtid="{D5CDD505-2E9C-101B-9397-08002B2CF9AE}" pid="11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